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C:\Users\vanzurova\Desktop\Kino Vesmír\rozpočet kino Vesmír\VV nabídka BAK\"/>
    </mc:Choice>
  </mc:AlternateContent>
  <xr:revisionPtr revIDLastSave="0" documentId="13_ncr:1_{F0F057F3-3186-4C8D-881C-50C27C375E16}" xr6:coauthVersionLast="46" xr6:coauthVersionMax="46" xr10:uidLastSave="{00000000-0000-0000-0000-000000000000}"/>
  <bookViews>
    <workbookView minimized="1" xWindow="8325" yWindow="8325" windowWidth="21600" windowHeight="11385" activeTab="1" xr2:uid="{00000000-000D-0000-FFFF-FFFF00000000}"/>
  </bookViews>
  <sheets>
    <sheet name="Rekapitulace stavby" sheetId="1" r:id="rId1"/>
    <sheet name="a - Zdravotní technika" sheetId="2" r:id="rId2"/>
  </sheets>
  <definedNames>
    <definedName name="_xlnm._FilterDatabase" localSheetId="1" hidden="1">'a - Zdravotní technika'!$C$140:$K$310</definedName>
    <definedName name="_xlnm.Print_Titles" localSheetId="1">'a - Zdravotní technika'!$140:$140</definedName>
    <definedName name="_xlnm.Print_Titles" localSheetId="0">'Rekapitulace stavby'!$92:$92</definedName>
    <definedName name="_xlnm.Print_Area" localSheetId="1">'a - Zdravotní technika'!$C$4:$J$41,'a - Zdravotní technika'!$C$50:$J$76,'a - Zdravotní technika'!$C$82:$J$122,'a - Zdravotní technika'!$C$128:$K$310</definedName>
    <definedName name="_xlnm.Print_Area" localSheetId="0">'Rekapitulace stavby'!$D$4:$AO$76,'Rekapitulace stavby'!$C$82:$AQ$96</definedName>
  </definedNames>
  <calcPr calcId="191029"/>
</workbook>
</file>

<file path=xl/calcChain.xml><?xml version="1.0" encoding="utf-8"?>
<calcChain xmlns="http://schemas.openxmlformats.org/spreadsheetml/2006/main">
  <c r="BK211" i="2" l="1"/>
  <c r="BI211" i="2"/>
  <c r="BH211" i="2"/>
  <c r="BG211" i="2"/>
  <c r="BF211" i="2"/>
  <c r="T211" i="2"/>
  <c r="R211" i="2"/>
  <c r="P211" i="2"/>
  <c r="J211" i="2"/>
  <c r="BE211" i="2" s="1"/>
  <c r="BK210" i="2"/>
  <c r="BI210" i="2"/>
  <c r="BH210" i="2"/>
  <c r="BG210" i="2"/>
  <c r="BF210" i="2"/>
  <c r="T210" i="2"/>
  <c r="R210" i="2"/>
  <c r="P210" i="2"/>
  <c r="J210" i="2"/>
  <c r="BE210" i="2" s="1"/>
  <c r="J39" i="2" l="1"/>
  <c r="J38" i="2"/>
  <c r="AY95" i="1"/>
  <c r="J37" i="2"/>
  <c r="AX95" i="1" s="1"/>
  <c r="BI310" i="2"/>
  <c r="BH310" i="2"/>
  <c r="BG310" i="2"/>
  <c r="BF310" i="2"/>
  <c r="T310" i="2"/>
  <c r="T309" i="2"/>
  <c r="R310" i="2"/>
  <c r="R309" i="2" s="1"/>
  <c r="P310" i="2"/>
  <c r="P309" i="2" s="1"/>
  <c r="BI308" i="2"/>
  <c r="BH308" i="2"/>
  <c r="BG308" i="2"/>
  <c r="BF308" i="2"/>
  <c r="T308" i="2"/>
  <c r="T307" i="2" s="1"/>
  <c r="R308" i="2"/>
  <c r="R307" i="2"/>
  <c r="P308" i="2"/>
  <c r="P307" i="2" s="1"/>
  <c r="BI306" i="2"/>
  <c r="BH306" i="2"/>
  <c r="BG306" i="2"/>
  <c r="BF306" i="2"/>
  <c r="T306" i="2"/>
  <c r="R306" i="2"/>
  <c r="P306" i="2"/>
  <c r="BI305" i="2"/>
  <c r="BH305" i="2"/>
  <c r="BG305" i="2"/>
  <c r="BF305" i="2"/>
  <c r="T305" i="2"/>
  <c r="R305" i="2"/>
  <c r="P305" i="2"/>
  <c r="BI303" i="2"/>
  <c r="BH303" i="2"/>
  <c r="BG303" i="2"/>
  <c r="BF303" i="2"/>
  <c r="T303" i="2"/>
  <c r="R303" i="2"/>
  <c r="P303" i="2"/>
  <c r="BI302" i="2"/>
  <c r="BH302" i="2"/>
  <c r="BG302" i="2"/>
  <c r="BF302" i="2"/>
  <c r="T302" i="2"/>
  <c r="R302" i="2"/>
  <c r="P302" i="2"/>
  <c r="BI301" i="2"/>
  <c r="BH301" i="2"/>
  <c r="BG301" i="2"/>
  <c r="BF301" i="2"/>
  <c r="T301" i="2"/>
  <c r="R301" i="2"/>
  <c r="P301" i="2"/>
  <c r="BI300" i="2"/>
  <c r="BH300" i="2"/>
  <c r="BG300" i="2"/>
  <c r="BF300" i="2"/>
  <c r="T300" i="2"/>
  <c r="R300" i="2"/>
  <c r="P300" i="2"/>
  <c r="BI299" i="2"/>
  <c r="BH299" i="2"/>
  <c r="BG299" i="2"/>
  <c r="BF299" i="2"/>
  <c r="T299" i="2"/>
  <c r="R299" i="2"/>
  <c r="P299" i="2"/>
  <c r="BI298" i="2"/>
  <c r="BH298" i="2"/>
  <c r="BG298" i="2"/>
  <c r="BF298" i="2"/>
  <c r="T298" i="2"/>
  <c r="R298" i="2"/>
  <c r="P298" i="2"/>
  <c r="BI296" i="2"/>
  <c r="BH296" i="2"/>
  <c r="BG296" i="2"/>
  <c r="BF296" i="2"/>
  <c r="T296" i="2"/>
  <c r="R296" i="2"/>
  <c r="P296" i="2"/>
  <c r="BI295" i="2"/>
  <c r="BH295" i="2"/>
  <c r="BG295" i="2"/>
  <c r="BF295" i="2"/>
  <c r="T295" i="2"/>
  <c r="R295" i="2"/>
  <c r="P295" i="2"/>
  <c r="BI294" i="2"/>
  <c r="BH294" i="2"/>
  <c r="BG294" i="2"/>
  <c r="BF294" i="2"/>
  <c r="T294" i="2"/>
  <c r="R294" i="2"/>
  <c r="P294" i="2"/>
  <c r="BI293" i="2"/>
  <c r="BH293" i="2"/>
  <c r="BG293" i="2"/>
  <c r="BF293" i="2"/>
  <c r="T293" i="2"/>
  <c r="R293" i="2"/>
  <c r="P293" i="2"/>
  <c r="BI292" i="2"/>
  <c r="BH292" i="2"/>
  <c r="BG292" i="2"/>
  <c r="BF292" i="2"/>
  <c r="T292" i="2"/>
  <c r="R292" i="2"/>
  <c r="P292" i="2"/>
  <c r="BI291" i="2"/>
  <c r="BH291" i="2"/>
  <c r="BG291" i="2"/>
  <c r="BF291" i="2"/>
  <c r="T291" i="2"/>
  <c r="R291" i="2"/>
  <c r="P291" i="2"/>
  <c r="BI289" i="2"/>
  <c r="BH289" i="2"/>
  <c r="BG289" i="2"/>
  <c r="BF289" i="2"/>
  <c r="T289" i="2"/>
  <c r="R289" i="2"/>
  <c r="P289" i="2"/>
  <c r="BI288" i="2"/>
  <c r="BH288" i="2"/>
  <c r="BG288" i="2"/>
  <c r="BF288" i="2"/>
  <c r="T288" i="2"/>
  <c r="R288" i="2"/>
  <c r="P288" i="2"/>
  <c r="BI287" i="2"/>
  <c r="BH287" i="2"/>
  <c r="BG287" i="2"/>
  <c r="BF287" i="2"/>
  <c r="T287" i="2"/>
  <c r="R287" i="2"/>
  <c r="P287" i="2"/>
  <c r="BI286" i="2"/>
  <c r="BH286" i="2"/>
  <c r="BG286" i="2"/>
  <c r="BF286" i="2"/>
  <c r="T286" i="2"/>
  <c r="R286" i="2"/>
  <c r="P286" i="2"/>
  <c r="BI285" i="2"/>
  <c r="BH285" i="2"/>
  <c r="BG285" i="2"/>
  <c r="BF285" i="2"/>
  <c r="T285" i="2"/>
  <c r="R285" i="2"/>
  <c r="P285" i="2"/>
  <c r="BI284" i="2"/>
  <c r="BH284" i="2"/>
  <c r="BG284" i="2"/>
  <c r="BF284" i="2"/>
  <c r="T284" i="2"/>
  <c r="R284" i="2"/>
  <c r="P284" i="2"/>
  <c r="BI283" i="2"/>
  <c r="BH283" i="2"/>
  <c r="BG283" i="2"/>
  <c r="BF283" i="2"/>
  <c r="T283" i="2"/>
  <c r="R283" i="2"/>
  <c r="P283" i="2"/>
  <c r="BI282" i="2"/>
  <c r="BH282" i="2"/>
  <c r="BG282" i="2"/>
  <c r="BF282" i="2"/>
  <c r="T282" i="2"/>
  <c r="R282" i="2"/>
  <c r="P282" i="2"/>
  <c r="BI281" i="2"/>
  <c r="BH281" i="2"/>
  <c r="BG281" i="2"/>
  <c r="BF281" i="2"/>
  <c r="T281" i="2"/>
  <c r="R281" i="2"/>
  <c r="P281" i="2"/>
  <c r="BI280" i="2"/>
  <c r="BH280" i="2"/>
  <c r="BG280" i="2"/>
  <c r="BF280" i="2"/>
  <c r="T280" i="2"/>
  <c r="R280" i="2"/>
  <c r="P280" i="2"/>
  <c r="BI279" i="2"/>
  <c r="BH279" i="2"/>
  <c r="BG279" i="2"/>
  <c r="BF279" i="2"/>
  <c r="T279" i="2"/>
  <c r="R279" i="2"/>
  <c r="P279" i="2"/>
  <c r="BI278" i="2"/>
  <c r="BH278" i="2"/>
  <c r="BG278" i="2"/>
  <c r="BF278" i="2"/>
  <c r="T278" i="2"/>
  <c r="R278" i="2"/>
  <c r="P278" i="2"/>
  <c r="BI277" i="2"/>
  <c r="BH277" i="2"/>
  <c r="BG277" i="2"/>
  <c r="BF277" i="2"/>
  <c r="T277" i="2"/>
  <c r="R277" i="2"/>
  <c r="P277" i="2"/>
  <c r="BI276" i="2"/>
  <c r="BH276" i="2"/>
  <c r="BG276" i="2"/>
  <c r="BF276" i="2"/>
  <c r="T276" i="2"/>
  <c r="R276" i="2"/>
  <c r="P276" i="2"/>
  <c r="BI275" i="2"/>
  <c r="BH275" i="2"/>
  <c r="BG275" i="2"/>
  <c r="BF275" i="2"/>
  <c r="T275" i="2"/>
  <c r="R275" i="2"/>
  <c r="P275" i="2"/>
  <c r="BI274" i="2"/>
  <c r="BH274" i="2"/>
  <c r="BG274" i="2"/>
  <c r="BF274" i="2"/>
  <c r="T274" i="2"/>
  <c r="R274" i="2"/>
  <c r="P274" i="2"/>
  <c r="BI273" i="2"/>
  <c r="BH273" i="2"/>
  <c r="BG273" i="2"/>
  <c r="BF273" i="2"/>
  <c r="T273" i="2"/>
  <c r="R273" i="2"/>
  <c r="P273" i="2"/>
  <c r="BI272" i="2"/>
  <c r="BH272" i="2"/>
  <c r="BG272" i="2"/>
  <c r="BF272" i="2"/>
  <c r="T272" i="2"/>
  <c r="R272" i="2"/>
  <c r="P272" i="2"/>
  <c r="BI271" i="2"/>
  <c r="BH271" i="2"/>
  <c r="BG271" i="2"/>
  <c r="BF271" i="2"/>
  <c r="T271" i="2"/>
  <c r="R271" i="2"/>
  <c r="P271" i="2"/>
  <c r="BI270" i="2"/>
  <c r="BH270" i="2"/>
  <c r="BG270" i="2"/>
  <c r="BF270" i="2"/>
  <c r="T270" i="2"/>
  <c r="R270" i="2"/>
  <c r="P270" i="2"/>
  <c r="BI269" i="2"/>
  <c r="BH269" i="2"/>
  <c r="BG269" i="2"/>
  <c r="BF269" i="2"/>
  <c r="T269" i="2"/>
  <c r="R269" i="2"/>
  <c r="P269" i="2"/>
  <c r="BI268" i="2"/>
  <c r="BH268" i="2"/>
  <c r="BG268" i="2"/>
  <c r="BF268" i="2"/>
  <c r="T268" i="2"/>
  <c r="R268" i="2"/>
  <c r="P268" i="2"/>
  <c r="BI267" i="2"/>
  <c r="BH267" i="2"/>
  <c r="BG267" i="2"/>
  <c r="BF267" i="2"/>
  <c r="T267" i="2"/>
  <c r="R267" i="2"/>
  <c r="P267" i="2"/>
  <c r="BI266" i="2"/>
  <c r="BH266" i="2"/>
  <c r="BG266" i="2"/>
  <c r="BF266" i="2"/>
  <c r="T266" i="2"/>
  <c r="R266" i="2"/>
  <c r="P266" i="2"/>
  <c r="BI265" i="2"/>
  <c r="BH265" i="2"/>
  <c r="BG265" i="2"/>
  <c r="BF265" i="2"/>
  <c r="T265" i="2"/>
  <c r="R265" i="2"/>
  <c r="P265" i="2"/>
  <c r="BI264" i="2"/>
  <c r="BH264" i="2"/>
  <c r="BG264" i="2"/>
  <c r="BF264" i="2"/>
  <c r="T264" i="2"/>
  <c r="R264" i="2"/>
  <c r="P264" i="2"/>
  <c r="BI263" i="2"/>
  <c r="BH263" i="2"/>
  <c r="BG263" i="2"/>
  <c r="BF263" i="2"/>
  <c r="T263" i="2"/>
  <c r="R263" i="2"/>
  <c r="P263" i="2"/>
  <c r="BI262" i="2"/>
  <c r="BH262" i="2"/>
  <c r="BG262" i="2"/>
  <c r="BF262" i="2"/>
  <c r="T262" i="2"/>
  <c r="R262" i="2"/>
  <c r="P262" i="2"/>
  <c r="BI261" i="2"/>
  <c r="BH261" i="2"/>
  <c r="BG261" i="2"/>
  <c r="BF261" i="2"/>
  <c r="T261" i="2"/>
  <c r="R261" i="2"/>
  <c r="P261" i="2"/>
  <c r="BI260" i="2"/>
  <c r="BH260" i="2"/>
  <c r="BG260" i="2"/>
  <c r="BF260" i="2"/>
  <c r="T260" i="2"/>
  <c r="R260" i="2"/>
  <c r="P260" i="2"/>
  <c r="BI259" i="2"/>
  <c r="BH259" i="2"/>
  <c r="BG259" i="2"/>
  <c r="BF259" i="2"/>
  <c r="T259" i="2"/>
  <c r="R259" i="2"/>
  <c r="P259" i="2"/>
  <c r="BI258" i="2"/>
  <c r="BH258" i="2"/>
  <c r="BG258" i="2"/>
  <c r="BF258" i="2"/>
  <c r="T258" i="2"/>
  <c r="R258" i="2"/>
  <c r="P258" i="2"/>
  <c r="BI257" i="2"/>
  <c r="BH257" i="2"/>
  <c r="BG257" i="2"/>
  <c r="BF257" i="2"/>
  <c r="T257" i="2"/>
  <c r="R257" i="2"/>
  <c r="P257" i="2"/>
  <c r="BI256" i="2"/>
  <c r="BH256" i="2"/>
  <c r="BG256" i="2"/>
  <c r="BF256" i="2"/>
  <c r="T256" i="2"/>
  <c r="R256" i="2"/>
  <c r="P256" i="2"/>
  <c r="BI255" i="2"/>
  <c r="BH255" i="2"/>
  <c r="BG255" i="2"/>
  <c r="BF255" i="2"/>
  <c r="T255" i="2"/>
  <c r="R255" i="2"/>
  <c r="P255" i="2"/>
  <c r="BI254" i="2"/>
  <c r="BH254" i="2"/>
  <c r="BG254" i="2"/>
  <c r="BF254" i="2"/>
  <c r="T254" i="2"/>
  <c r="R254" i="2"/>
  <c r="P254" i="2"/>
  <c r="BI252" i="2"/>
  <c r="BH252" i="2"/>
  <c r="BG252" i="2"/>
  <c r="BF252" i="2"/>
  <c r="T252" i="2"/>
  <c r="R252" i="2"/>
  <c r="P252" i="2"/>
  <c r="BI251" i="2"/>
  <c r="BH251" i="2"/>
  <c r="BG251" i="2"/>
  <c r="BF251" i="2"/>
  <c r="T251" i="2"/>
  <c r="R251" i="2"/>
  <c r="P251" i="2"/>
  <c r="BI250" i="2"/>
  <c r="BH250" i="2"/>
  <c r="BG250" i="2"/>
  <c r="BF250" i="2"/>
  <c r="T250" i="2"/>
  <c r="R250" i="2"/>
  <c r="P250" i="2"/>
  <c r="BI249" i="2"/>
  <c r="BH249" i="2"/>
  <c r="BG249" i="2"/>
  <c r="BF249" i="2"/>
  <c r="T249" i="2"/>
  <c r="R249" i="2"/>
  <c r="P249" i="2"/>
  <c r="BI248" i="2"/>
  <c r="BH248" i="2"/>
  <c r="BG248" i="2"/>
  <c r="BF248" i="2"/>
  <c r="T248" i="2"/>
  <c r="R248" i="2"/>
  <c r="P248" i="2"/>
  <c r="BI247" i="2"/>
  <c r="BH247" i="2"/>
  <c r="BG247" i="2"/>
  <c r="BF247" i="2"/>
  <c r="T247" i="2"/>
  <c r="R247" i="2"/>
  <c r="P247" i="2"/>
  <c r="BI245" i="2"/>
  <c r="BH245" i="2"/>
  <c r="BG245" i="2"/>
  <c r="BF245" i="2"/>
  <c r="T245" i="2"/>
  <c r="R245" i="2"/>
  <c r="P245" i="2"/>
  <c r="BI244" i="2"/>
  <c r="BH244" i="2"/>
  <c r="BG244" i="2"/>
  <c r="BF244" i="2"/>
  <c r="T244" i="2"/>
  <c r="R244" i="2"/>
  <c r="P244" i="2"/>
  <c r="BI243" i="2"/>
  <c r="BH243" i="2"/>
  <c r="BG243" i="2"/>
  <c r="BF243" i="2"/>
  <c r="T243" i="2"/>
  <c r="R243" i="2"/>
  <c r="P243" i="2"/>
  <c r="BI242" i="2"/>
  <c r="BH242" i="2"/>
  <c r="BG242" i="2"/>
  <c r="BF242" i="2"/>
  <c r="T242" i="2"/>
  <c r="R242" i="2"/>
  <c r="P242" i="2"/>
  <c r="BI241" i="2"/>
  <c r="BH241" i="2"/>
  <c r="BG241" i="2"/>
  <c r="BF241" i="2"/>
  <c r="T241" i="2"/>
  <c r="R241" i="2"/>
  <c r="P241" i="2"/>
  <c r="BI240" i="2"/>
  <c r="BH240" i="2"/>
  <c r="BG240" i="2"/>
  <c r="BF240" i="2"/>
  <c r="T240" i="2"/>
  <c r="R240" i="2"/>
  <c r="P240" i="2"/>
  <c r="BI239" i="2"/>
  <c r="BH239" i="2"/>
  <c r="BG239" i="2"/>
  <c r="BF239" i="2"/>
  <c r="T239" i="2"/>
  <c r="R239" i="2"/>
  <c r="P239" i="2"/>
  <c r="BI238" i="2"/>
  <c r="BH238" i="2"/>
  <c r="BG238" i="2"/>
  <c r="BF238" i="2"/>
  <c r="T238" i="2"/>
  <c r="R238" i="2"/>
  <c r="P238" i="2"/>
  <c r="BI237" i="2"/>
  <c r="BH237" i="2"/>
  <c r="BG237" i="2"/>
  <c r="BF237" i="2"/>
  <c r="T237" i="2"/>
  <c r="R237" i="2"/>
  <c r="P237" i="2"/>
  <c r="BI236" i="2"/>
  <c r="BH236" i="2"/>
  <c r="BG236" i="2"/>
  <c r="BF236" i="2"/>
  <c r="T236" i="2"/>
  <c r="R236" i="2"/>
  <c r="P236" i="2"/>
  <c r="BI235" i="2"/>
  <c r="BH235" i="2"/>
  <c r="BG235" i="2"/>
  <c r="BF235" i="2"/>
  <c r="T235" i="2"/>
  <c r="R235" i="2"/>
  <c r="P235" i="2"/>
  <c r="BI234" i="2"/>
  <c r="BH234" i="2"/>
  <c r="BG234" i="2"/>
  <c r="BF234" i="2"/>
  <c r="T234" i="2"/>
  <c r="R234" i="2"/>
  <c r="P234" i="2"/>
  <c r="BI233" i="2"/>
  <c r="BH233" i="2"/>
  <c r="BG233" i="2"/>
  <c r="BF233" i="2"/>
  <c r="T233" i="2"/>
  <c r="R233" i="2"/>
  <c r="P233" i="2"/>
  <c r="BI232" i="2"/>
  <c r="BH232" i="2"/>
  <c r="BG232" i="2"/>
  <c r="BF232" i="2"/>
  <c r="T232" i="2"/>
  <c r="R232" i="2"/>
  <c r="P232" i="2"/>
  <c r="BI231" i="2"/>
  <c r="BH231" i="2"/>
  <c r="BG231" i="2"/>
  <c r="BF231" i="2"/>
  <c r="T231" i="2"/>
  <c r="R231" i="2"/>
  <c r="P231" i="2"/>
  <c r="BI230" i="2"/>
  <c r="BH230" i="2"/>
  <c r="BG230" i="2"/>
  <c r="BF230" i="2"/>
  <c r="T230" i="2"/>
  <c r="R230" i="2"/>
  <c r="P230" i="2"/>
  <c r="BI229" i="2"/>
  <c r="BH229" i="2"/>
  <c r="BG229" i="2"/>
  <c r="BF229" i="2"/>
  <c r="T229" i="2"/>
  <c r="R229" i="2"/>
  <c r="P229" i="2"/>
  <c r="BI228" i="2"/>
  <c r="BH228" i="2"/>
  <c r="BG228" i="2"/>
  <c r="BF228" i="2"/>
  <c r="T228" i="2"/>
  <c r="R228" i="2"/>
  <c r="P228" i="2"/>
  <c r="BI227" i="2"/>
  <c r="BH227" i="2"/>
  <c r="BG227" i="2"/>
  <c r="BF227" i="2"/>
  <c r="T227" i="2"/>
  <c r="R227" i="2"/>
  <c r="P227" i="2"/>
  <c r="BI226" i="2"/>
  <c r="BH226" i="2"/>
  <c r="BG226" i="2"/>
  <c r="BF226" i="2"/>
  <c r="T226" i="2"/>
  <c r="R226" i="2"/>
  <c r="P226" i="2"/>
  <c r="BI225" i="2"/>
  <c r="BH225" i="2"/>
  <c r="BG225" i="2"/>
  <c r="BF225" i="2"/>
  <c r="T225" i="2"/>
  <c r="R225" i="2"/>
  <c r="P225" i="2"/>
  <c r="BI224" i="2"/>
  <c r="BH224" i="2"/>
  <c r="BG224" i="2"/>
  <c r="BF224" i="2"/>
  <c r="T224" i="2"/>
  <c r="R224" i="2"/>
  <c r="P224" i="2"/>
  <c r="BI223" i="2"/>
  <c r="BH223" i="2"/>
  <c r="BG223" i="2"/>
  <c r="BF223" i="2"/>
  <c r="T223" i="2"/>
  <c r="R223" i="2"/>
  <c r="P223" i="2"/>
  <c r="BI222" i="2"/>
  <c r="BH222" i="2"/>
  <c r="BG222" i="2"/>
  <c r="BF222" i="2"/>
  <c r="T222" i="2"/>
  <c r="R222" i="2"/>
  <c r="P222" i="2"/>
  <c r="BI221" i="2"/>
  <c r="BH221" i="2"/>
  <c r="BG221" i="2"/>
  <c r="BF221" i="2"/>
  <c r="T221" i="2"/>
  <c r="R221" i="2"/>
  <c r="P221" i="2"/>
  <c r="BI220" i="2"/>
  <c r="BH220" i="2"/>
  <c r="BG220" i="2"/>
  <c r="BF220" i="2"/>
  <c r="T220" i="2"/>
  <c r="R220" i="2"/>
  <c r="P220" i="2"/>
  <c r="BI219" i="2"/>
  <c r="BH219" i="2"/>
  <c r="BG219" i="2"/>
  <c r="BF219" i="2"/>
  <c r="T219" i="2"/>
  <c r="R219" i="2"/>
  <c r="P219" i="2"/>
  <c r="BI218" i="2"/>
  <c r="BH218" i="2"/>
  <c r="BG218" i="2"/>
  <c r="BF218" i="2"/>
  <c r="T218" i="2"/>
  <c r="R218" i="2"/>
  <c r="P218" i="2"/>
  <c r="BI217" i="2"/>
  <c r="BH217" i="2"/>
  <c r="BG217" i="2"/>
  <c r="BF217" i="2"/>
  <c r="T217" i="2"/>
  <c r="R217" i="2"/>
  <c r="P217" i="2"/>
  <c r="BI216" i="2"/>
  <c r="BH216" i="2"/>
  <c r="BG216" i="2"/>
  <c r="BF216" i="2"/>
  <c r="T216" i="2"/>
  <c r="R216" i="2"/>
  <c r="P216" i="2"/>
  <c r="BI215" i="2"/>
  <c r="BH215" i="2"/>
  <c r="BG215" i="2"/>
  <c r="BF215" i="2"/>
  <c r="T215" i="2"/>
  <c r="R215" i="2"/>
  <c r="P215" i="2"/>
  <c r="BI214" i="2"/>
  <c r="BH214" i="2"/>
  <c r="BG214" i="2"/>
  <c r="BF214" i="2"/>
  <c r="T214" i="2"/>
  <c r="R214" i="2"/>
  <c r="P214" i="2"/>
  <c r="BI213" i="2"/>
  <c r="BH213" i="2"/>
  <c r="BG213" i="2"/>
  <c r="BF213" i="2"/>
  <c r="T213" i="2"/>
  <c r="R213" i="2"/>
  <c r="P213" i="2"/>
  <c r="BI212" i="2"/>
  <c r="BH212" i="2"/>
  <c r="BG212" i="2"/>
  <c r="BF212" i="2"/>
  <c r="T212" i="2"/>
  <c r="R212" i="2"/>
  <c r="P212" i="2"/>
  <c r="BI209" i="2"/>
  <c r="BH209" i="2"/>
  <c r="BG209" i="2"/>
  <c r="BF209" i="2"/>
  <c r="T209" i="2"/>
  <c r="R209" i="2"/>
  <c r="P209" i="2"/>
  <c r="BI208" i="2"/>
  <c r="BH208" i="2"/>
  <c r="BG208" i="2"/>
  <c r="BF208" i="2"/>
  <c r="T208" i="2"/>
  <c r="R208" i="2"/>
  <c r="P208" i="2"/>
  <c r="BI207" i="2"/>
  <c r="BH207" i="2"/>
  <c r="BG207" i="2"/>
  <c r="BF207" i="2"/>
  <c r="T207" i="2"/>
  <c r="R207" i="2"/>
  <c r="P207" i="2"/>
  <c r="BI206" i="2"/>
  <c r="BH206" i="2"/>
  <c r="BG206" i="2"/>
  <c r="BF206" i="2"/>
  <c r="T206" i="2"/>
  <c r="R206" i="2"/>
  <c r="P206" i="2"/>
  <c r="BI205" i="2"/>
  <c r="BH205" i="2"/>
  <c r="BG205" i="2"/>
  <c r="BF205" i="2"/>
  <c r="T205" i="2"/>
  <c r="R205" i="2"/>
  <c r="P205" i="2"/>
  <c r="BI204" i="2"/>
  <c r="BH204" i="2"/>
  <c r="BG204" i="2"/>
  <c r="BF204" i="2"/>
  <c r="T204" i="2"/>
  <c r="R204" i="2"/>
  <c r="P204" i="2"/>
  <c r="BI203" i="2"/>
  <c r="BH203" i="2"/>
  <c r="BG203" i="2"/>
  <c r="BF203" i="2"/>
  <c r="T203" i="2"/>
  <c r="R203" i="2"/>
  <c r="P203" i="2"/>
  <c r="BI202" i="2"/>
  <c r="BH202" i="2"/>
  <c r="BG202" i="2"/>
  <c r="BF202" i="2"/>
  <c r="T202" i="2"/>
  <c r="R202" i="2"/>
  <c r="P202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6" i="2"/>
  <c r="BH196" i="2"/>
  <c r="BG196" i="2"/>
  <c r="BF196" i="2"/>
  <c r="T196" i="2"/>
  <c r="R196" i="2"/>
  <c r="P196" i="2"/>
  <c r="BI195" i="2"/>
  <c r="BH195" i="2"/>
  <c r="BG195" i="2"/>
  <c r="BF195" i="2"/>
  <c r="T195" i="2"/>
  <c r="R195" i="2"/>
  <c r="P195" i="2"/>
  <c r="BI194" i="2"/>
  <c r="BH194" i="2"/>
  <c r="BG194" i="2"/>
  <c r="BF194" i="2"/>
  <c r="T194" i="2"/>
  <c r="R194" i="2"/>
  <c r="P194" i="2"/>
  <c r="BI193" i="2"/>
  <c r="BH193" i="2"/>
  <c r="BG193" i="2"/>
  <c r="BF193" i="2"/>
  <c r="T193" i="2"/>
  <c r="R193" i="2"/>
  <c r="P193" i="2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8" i="2"/>
  <c r="BH188" i="2"/>
  <c r="BG188" i="2"/>
  <c r="BF188" i="2"/>
  <c r="T188" i="2"/>
  <c r="R188" i="2"/>
  <c r="P188" i="2"/>
  <c r="BI187" i="2"/>
  <c r="BH187" i="2"/>
  <c r="BG187" i="2"/>
  <c r="BF187" i="2"/>
  <c r="T187" i="2"/>
  <c r="R187" i="2"/>
  <c r="P187" i="2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59" i="2"/>
  <c r="BH159" i="2"/>
  <c r="BG159" i="2"/>
  <c r="BF159" i="2"/>
  <c r="T159" i="2"/>
  <c r="T158" i="2" s="1"/>
  <c r="R159" i="2"/>
  <c r="R158" i="2"/>
  <c r="P159" i="2"/>
  <c r="P158" i="2" s="1"/>
  <c r="BI155" i="2"/>
  <c r="BH155" i="2"/>
  <c r="BG155" i="2"/>
  <c r="BF155" i="2"/>
  <c r="T155" i="2"/>
  <c r="T154" i="2"/>
  <c r="R155" i="2"/>
  <c r="R154" i="2" s="1"/>
  <c r="P155" i="2"/>
  <c r="P154" i="2" s="1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4" i="2"/>
  <c r="BH144" i="2"/>
  <c r="BG144" i="2"/>
  <c r="BF144" i="2"/>
  <c r="T144" i="2"/>
  <c r="R144" i="2"/>
  <c r="P144" i="2"/>
  <c r="J138" i="2"/>
  <c r="J137" i="2"/>
  <c r="F135" i="2"/>
  <c r="E133" i="2"/>
  <c r="BI120" i="2"/>
  <c r="BH120" i="2"/>
  <c r="BG120" i="2"/>
  <c r="BF120" i="2"/>
  <c r="BI119" i="2"/>
  <c r="BH119" i="2"/>
  <c r="BG119" i="2"/>
  <c r="BF119" i="2"/>
  <c r="BE119" i="2"/>
  <c r="BI118" i="2"/>
  <c r="BH118" i="2"/>
  <c r="BG118" i="2"/>
  <c r="BF118" i="2"/>
  <c r="BE118" i="2"/>
  <c r="BI117" i="2"/>
  <c r="BH117" i="2"/>
  <c r="BG117" i="2"/>
  <c r="BF117" i="2"/>
  <c r="BE117" i="2"/>
  <c r="BI116" i="2"/>
  <c r="BH116" i="2"/>
  <c r="BG116" i="2"/>
  <c r="BF116" i="2"/>
  <c r="BE116" i="2"/>
  <c r="BI115" i="2"/>
  <c r="BH115" i="2"/>
  <c r="BG115" i="2"/>
  <c r="BF115" i="2"/>
  <c r="BE115" i="2"/>
  <c r="J92" i="2"/>
  <c r="J91" i="2"/>
  <c r="F89" i="2"/>
  <c r="E87" i="2"/>
  <c r="J18" i="2"/>
  <c r="E18" i="2"/>
  <c r="F92" i="2" s="1"/>
  <c r="J17" i="2"/>
  <c r="J15" i="2"/>
  <c r="E15" i="2"/>
  <c r="F137" i="2" s="1"/>
  <c r="J14" i="2"/>
  <c r="J12" i="2"/>
  <c r="J135" i="2" s="1"/>
  <c r="E7" i="2"/>
  <c r="E85" i="2" s="1"/>
  <c r="L90" i="1"/>
  <c r="AM90" i="1"/>
  <c r="AM89" i="1"/>
  <c r="L89" i="1"/>
  <c r="AM87" i="1"/>
  <c r="L87" i="1"/>
  <c r="L85" i="1"/>
  <c r="L84" i="1"/>
  <c r="BK308" i="2"/>
  <c r="BK305" i="2"/>
  <c r="BK302" i="2"/>
  <c r="J301" i="2"/>
  <c r="BK300" i="2"/>
  <c r="BK299" i="2"/>
  <c r="J299" i="2"/>
  <c r="BK298" i="2"/>
  <c r="BK295" i="2"/>
  <c r="J294" i="2"/>
  <c r="J293" i="2"/>
  <c r="BK291" i="2"/>
  <c r="BK289" i="2"/>
  <c r="BK288" i="2"/>
  <c r="BK287" i="2"/>
  <c r="J286" i="2"/>
  <c r="BK285" i="2"/>
  <c r="BK284" i="2"/>
  <c r="BK283" i="2"/>
  <c r="BK282" i="2"/>
  <c r="BK280" i="2"/>
  <c r="J279" i="2"/>
  <c r="BK277" i="2"/>
  <c r="BK276" i="2"/>
  <c r="BK274" i="2"/>
  <c r="J274" i="2"/>
  <c r="BK273" i="2"/>
  <c r="BK272" i="2"/>
  <c r="J271" i="2"/>
  <c r="J269" i="2"/>
  <c r="BK268" i="2"/>
  <c r="J268" i="2"/>
  <c r="BK267" i="2"/>
  <c r="J265" i="2"/>
  <c r="BK264" i="2"/>
  <c r="BK263" i="2"/>
  <c r="BK261" i="2"/>
  <c r="J260" i="2"/>
  <c r="BK258" i="2"/>
  <c r="BK257" i="2"/>
  <c r="BK255" i="2"/>
  <c r="BK254" i="2"/>
  <c r="J251" i="2"/>
  <c r="J250" i="2"/>
  <c r="J249" i="2"/>
  <c r="BK248" i="2"/>
  <c r="J248" i="2"/>
  <c r="J247" i="2"/>
  <c r="BK245" i="2"/>
  <c r="J244" i="2"/>
  <c r="J242" i="2"/>
  <c r="J241" i="2"/>
  <c r="BK240" i="2"/>
  <c r="J239" i="2"/>
  <c r="J237" i="2"/>
  <c r="J234" i="2"/>
  <c r="J233" i="2"/>
  <c r="BK232" i="2"/>
  <c r="BK231" i="2"/>
  <c r="J230" i="2"/>
  <c r="J229" i="2"/>
  <c r="J228" i="2"/>
  <c r="BK227" i="2"/>
  <c r="BK226" i="2"/>
  <c r="J225" i="2"/>
  <c r="J224" i="2"/>
  <c r="J223" i="2"/>
  <c r="J222" i="2"/>
  <c r="J221" i="2"/>
  <c r="J220" i="2"/>
  <c r="J219" i="2"/>
  <c r="J218" i="2"/>
  <c r="BK217" i="2"/>
  <c r="J216" i="2"/>
  <c r="BK214" i="2"/>
  <c r="J213" i="2"/>
  <c r="J212" i="2"/>
  <c r="BK209" i="2"/>
  <c r="BK208" i="2"/>
  <c r="BK206" i="2"/>
  <c r="J205" i="2"/>
  <c r="J204" i="2"/>
  <c r="BK203" i="2"/>
  <c r="BK202" i="2"/>
  <c r="BK200" i="2"/>
  <c r="BK198" i="2"/>
  <c r="J197" i="2"/>
  <c r="J196" i="2"/>
  <c r="BK195" i="2"/>
  <c r="BK194" i="2"/>
  <c r="BK193" i="2"/>
  <c r="J192" i="2"/>
  <c r="BK191" i="2"/>
  <c r="BK190" i="2"/>
  <c r="J189" i="2"/>
  <c r="J188" i="2"/>
  <c r="BK187" i="2"/>
  <c r="J186" i="2"/>
  <c r="J185" i="2"/>
  <c r="J184" i="2"/>
  <c r="BK182" i="2"/>
  <c r="J181" i="2"/>
  <c r="J180" i="2"/>
  <c r="BK179" i="2"/>
  <c r="J178" i="2"/>
  <c r="BK177" i="2"/>
  <c r="BK176" i="2"/>
  <c r="BK175" i="2"/>
  <c r="J174" i="2"/>
  <c r="BK173" i="2"/>
  <c r="J172" i="2"/>
  <c r="BK171" i="2"/>
  <c r="J170" i="2"/>
  <c r="BK169" i="2"/>
  <c r="BK168" i="2"/>
  <c r="BK167" i="2"/>
  <c r="BK166" i="2"/>
  <c r="BK163" i="2"/>
  <c r="BK162" i="2"/>
  <c r="J159" i="2"/>
  <c r="BK155" i="2"/>
  <c r="J151" i="2"/>
  <c r="BK150" i="2"/>
  <c r="BK149" i="2"/>
  <c r="J148" i="2"/>
  <c r="BK147" i="2"/>
  <c r="BK144" i="2"/>
  <c r="BK310" i="2"/>
  <c r="J303" i="2"/>
  <c r="BK301" i="2"/>
  <c r="J300" i="2"/>
  <c r="J298" i="2"/>
  <c r="BK296" i="2"/>
  <c r="J295" i="2"/>
  <c r="J292" i="2"/>
  <c r="J288" i="2"/>
  <c r="BK286" i="2"/>
  <c r="J285" i="2"/>
  <c r="J284" i="2"/>
  <c r="J281" i="2"/>
  <c r="J278" i="2"/>
  <c r="J277" i="2"/>
  <c r="BK275" i="2"/>
  <c r="J272" i="2"/>
  <c r="J270" i="2"/>
  <c r="J267" i="2"/>
  <c r="BK266" i="2"/>
  <c r="BK265" i="2"/>
  <c r="J264" i="2"/>
  <c r="J263" i="2"/>
  <c r="J262" i="2"/>
  <c r="J261" i="2"/>
  <c r="BK260" i="2"/>
  <c r="BK259" i="2"/>
  <c r="J258" i="2"/>
  <c r="J256" i="2"/>
  <c r="BK252" i="2"/>
  <c r="BK251" i="2"/>
  <c r="BK250" i="2"/>
  <c r="BK249" i="2"/>
  <c r="BK244" i="2"/>
  <c r="BK243" i="2"/>
  <c r="BK242" i="2"/>
  <c r="BK239" i="2"/>
  <c r="J238" i="2"/>
  <c r="BK237" i="2"/>
  <c r="J236" i="2"/>
  <c r="BK235" i="2"/>
  <c r="J232" i="2"/>
  <c r="BK228" i="2"/>
  <c r="J227" i="2"/>
  <c r="J226" i="2"/>
  <c r="BK221" i="2"/>
  <c r="BK219" i="2"/>
  <c r="BK215" i="2"/>
  <c r="J214" i="2"/>
  <c r="BK213" i="2"/>
  <c r="BK212" i="2"/>
  <c r="J208" i="2"/>
  <c r="BK207" i="2"/>
  <c r="J206" i="2"/>
  <c r="BK205" i="2"/>
  <c r="BK204" i="2"/>
  <c r="J203" i="2"/>
  <c r="J202" i="2"/>
  <c r="J200" i="2"/>
  <c r="BK199" i="2"/>
  <c r="J198" i="2"/>
  <c r="BK192" i="2"/>
  <c r="J190" i="2"/>
  <c r="BK189" i="2"/>
  <c r="BK188" i="2"/>
  <c r="J187" i="2"/>
  <c r="BK186" i="2"/>
  <c r="BK185" i="2"/>
  <c r="BK184" i="2"/>
  <c r="BK183" i="2"/>
  <c r="J182" i="2"/>
  <c r="BK181" i="2"/>
  <c r="BK178" i="2"/>
  <c r="J177" i="2"/>
  <c r="J176" i="2"/>
  <c r="J173" i="2"/>
  <c r="BK170" i="2"/>
  <c r="J169" i="2"/>
  <c r="J168" i="2"/>
  <c r="J167" i="2"/>
  <c r="J164" i="2"/>
  <c r="J162" i="2"/>
  <c r="J150" i="2"/>
  <c r="J149" i="2"/>
  <c r="J144" i="2"/>
  <c r="AS94" i="1"/>
  <c r="J310" i="2"/>
  <c r="BK306" i="2"/>
  <c r="J306" i="2"/>
  <c r="J305" i="2"/>
  <c r="BK303" i="2"/>
  <c r="J302" i="2"/>
  <c r="J296" i="2"/>
  <c r="BK294" i="2"/>
  <c r="BK293" i="2"/>
  <c r="BK292" i="2"/>
  <c r="J291" i="2"/>
  <c r="J289" i="2"/>
  <c r="J287" i="2"/>
  <c r="J283" i="2"/>
  <c r="J282" i="2"/>
  <c r="BK281" i="2"/>
  <c r="J280" i="2"/>
  <c r="BK279" i="2"/>
  <c r="BK278" i="2"/>
  <c r="J276" i="2"/>
  <c r="J275" i="2"/>
  <c r="J273" i="2"/>
  <c r="BK271" i="2"/>
  <c r="BK270" i="2"/>
  <c r="BK269" i="2"/>
  <c r="J266" i="2"/>
  <c r="BK262" i="2"/>
  <c r="J259" i="2"/>
  <c r="J257" i="2"/>
  <c r="BK256" i="2"/>
  <c r="J255" i="2"/>
  <c r="J254" i="2"/>
  <c r="J252" i="2"/>
  <c r="BK247" i="2"/>
  <c r="J245" i="2"/>
  <c r="J243" i="2"/>
  <c r="BK241" i="2"/>
  <c r="J240" i="2"/>
  <c r="BK238" i="2"/>
  <c r="BK236" i="2"/>
  <c r="J235" i="2"/>
  <c r="BK234" i="2"/>
  <c r="BK233" i="2"/>
  <c r="J231" i="2"/>
  <c r="BK230" i="2"/>
  <c r="BK229" i="2"/>
  <c r="BK225" i="2"/>
  <c r="BK224" i="2"/>
  <c r="BK223" i="2"/>
  <c r="BK222" i="2"/>
  <c r="BK220" i="2"/>
  <c r="BK218" i="2"/>
  <c r="J217" i="2"/>
  <c r="BK216" i="2"/>
  <c r="J215" i="2"/>
  <c r="J209" i="2"/>
  <c r="J207" i="2"/>
  <c r="J199" i="2"/>
  <c r="BK197" i="2"/>
  <c r="BK196" i="2"/>
  <c r="J195" i="2"/>
  <c r="J194" i="2"/>
  <c r="J193" i="2"/>
  <c r="J191" i="2"/>
  <c r="J183" i="2"/>
  <c r="BK180" i="2"/>
  <c r="J179" i="2"/>
  <c r="J175" i="2"/>
  <c r="BK174" i="2"/>
  <c r="BK172" i="2"/>
  <c r="J171" i="2"/>
  <c r="J166" i="2"/>
  <c r="BK164" i="2"/>
  <c r="J163" i="2"/>
  <c r="BK159" i="2"/>
  <c r="J155" i="2"/>
  <c r="BK151" i="2"/>
  <c r="BK148" i="2"/>
  <c r="J147" i="2"/>
  <c r="J308" i="2"/>
  <c r="BK143" i="2" l="1"/>
  <c r="J143" i="2" s="1"/>
  <c r="J98" i="2" s="1"/>
  <c r="P143" i="2"/>
  <c r="P142" i="2" s="1"/>
  <c r="R161" i="2"/>
  <c r="P253" i="2"/>
  <c r="T304" i="2"/>
  <c r="T143" i="2"/>
  <c r="T142" i="2"/>
  <c r="T161" i="2"/>
  <c r="BK165" i="2"/>
  <c r="J165" i="2" s="1"/>
  <c r="J103" i="2" s="1"/>
  <c r="P165" i="2"/>
  <c r="R165" i="2"/>
  <c r="T165" i="2"/>
  <c r="BK201" i="2"/>
  <c r="J201" i="2" s="1"/>
  <c r="J104" i="2" s="1"/>
  <c r="P201" i="2"/>
  <c r="R201" i="2"/>
  <c r="T201" i="2"/>
  <c r="BK246" i="2"/>
  <c r="J246" i="2" s="1"/>
  <c r="J105" i="2" s="1"/>
  <c r="R246" i="2"/>
  <c r="BK253" i="2"/>
  <c r="J253" i="2" s="1"/>
  <c r="J106" i="2" s="1"/>
  <c r="BK304" i="2"/>
  <c r="J304" i="2" s="1"/>
  <c r="J109" i="2" s="1"/>
  <c r="R143" i="2"/>
  <c r="R142" i="2"/>
  <c r="BK161" i="2"/>
  <c r="J161" i="2" s="1"/>
  <c r="J102" i="2" s="1"/>
  <c r="P161" i="2"/>
  <c r="P246" i="2"/>
  <c r="T246" i="2"/>
  <c r="T253" i="2"/>
  <c r="BK290" i="2"/>
  <c r="J290" i="2" s="1"/>
  <c r="J107" i="2" s="1"/>
  <c r="P290" i="2"/>
  <c r="R290" i="2"/>
  <c r="T290" i="2"/>
  <c r="BK297" i="2"/>
  <c r="J297" i="2" s="1"/>
  <c r="J108" i="2" s="1"/>
  <c r="P297" i="2"/>
  <c r="R297" i="2"/>
  <c r="T297" i="2"/>
  <c r="R304" i="2"/>
  <c r="R253" i="2"/>
  <c r="P304" i="2"/>
  <c r="BE310" i="2"/>
  <c r="BK307" i="2"/>
  <c r="J307" i="2" s="1"/>
  <c r="J110" i="2" s="1"/>
  <c r="BK309" i="2"/>
  <c r="J309" i="2" s="1"/>
  <c r="J111" i="2" s="1"/>
  <c r="J89" i="2"/>
  <c r="E131" i="2"/>
  <c r="F138" i="2"/>
  <c r="BE149" i="2"/>
  <c r="BE150" i="2"/>
  <c r="BE167" i="2"/>
  <c r="BE168" i="2"/>
  <c r="BE170" i="2"/>
  <c r="BE176" i="2"/>
  <c r="BE178" i="2"/>
  <c r="BE183" i="2"/>
  <c r="BE185" i="2"/>
  <c r="BE189" i="2"/>
  <c r="BE192" i="2"/>
  <c r="BE199" i="2"/>
  <c r="BE200" i="2"/>
  <c r="BE203" i="2"/>
  <c r="BE204" i="2"/>
  <c r="BE212" i="2"/>
  <c r="BE213" i="2"/>
  <c r="BE227" i="2"/>
  <c r="BE228" i="2"/>
  <c r="BE231" i="2"/>
  <c r="BE234" i="2"/>
  <c r="BE237" i="2"/>
  <c r="BE243" i="2"/>
  <c r="BE248" i="2"/>
  <c r="BE249" i="2"/>
  <c r="BE257" i="2"/>
  <c r="BE259" i="2"/>
  <c r="BE260" i="2"/>
  <c r="BE265" i="2"/>
  <c r="BE266" i="2"/>
  <c r="BE274" i="2"/>
  <c r="BE278" i="2"/>
  <c r="BE284" i="2"/>
  <c r="BE286" i="2"/>
  <c r="BE287" i="2"/>
  <c r="BE294" i="2"/>
  <c r="BE296" i="2"/>
  <c r="BE298" i="2"/>
  <c r="BE300" i="2"/>
  <c r="BE305" i="2"/>
  <c r="BE306" i="2"/>
  <c r="BE166" i="2"/>
  <c r="BE171" i="2"/>
  <c r="BE173" i="2"/>
  <c r="BE175" i="2"/>
  <c r="BE179" i="2"/>
  <c r="BE190" i="2"/>
  <c r="BE191" i="2"/>
  <c r="BE193" i="2"/>
  <c r="BE194" i="2"/>
  <c r="BE195" i="2"/>
  <c r="BE196" i="2"/>
  <c r="BE198" i="2"/>
  <c r="BE208" i="2"/>
  <c r="BE209" i="2"/>
  <c r="BE216" i="2"/>
  <c r="BE217" i="2"/>
  <c r="BE220" i="2"/>
  <c r="BE221" i="2"/>
  <c r="BE222" i="2"/>
  <c r="BE223" i="2"/>
  <c r="BE224" i="2"/>
  <c r="BE225" i="2"/>
  <c r="BE229" i="2"/>
  <c r="BE230" i="2"/>
  <c r="BE233" i="2"/>
  <c r="BE240" i="2"/>
  <c r="BE245" i="2"/>
  <c r="BE247" i="2"/>
  <c r="BE250" i="2"/>
  <c r="BE254" i="2"/>
  <c r="BE256" i="2"/>
  <c r="BE267" i="2"/>
  <c r="BE268" i="2"/>
  <c r="BE270" i="2"/>
  <c r="BE272" i="2"/>
  <c r="BE273" i="2"/>
  <c r="BE276" i="2"/>
  <c r="BE292" i="2"/>
  <c r="BE299" i="2"/>
  <c r="BE301" i="2"/>
  <c r="BE302" i="2"/>
  <c r="BK154" i="2"/>
  <c r="J154" i="2" s="1"/>
  <c r="J99" i="2" s="1"/>
  <c r="BK158" i="2"/>
  <c r="J158" i="2" s="1"/>
  <c r="J100" i="2" s="1"/>
  <c r="F91" i="2"/>
  <c r="BE144" i="2"/>
  <c r="BE147" i="2"/>
  <c r="BE148" i="2"/>
  <c r="BE151" i="2"/>
  <c r="BE155" i="2"/>
  <c r="BE159" i="2"/>
  <c r="BE162" i="2"/>
  <c r="BE163" i="2"/>
  <c r="BE164" i="2"/>
  <c r="BE169" i="2"/>
  <c r="BE172" i="2"/>
  <c r="BE174" i="2"/>
  <c r="BE177" i="2"/>
  <c r="BE180" i="2"/>
  <c r="BE181" i="2"/>
  <c r="BE182" i="2"/>
  <c r="BE184" i="2"/>
  <c r="BE186" i="2"/>
  <c r="BE187" i="2"/>
  <c r="BE188" i="2"/>
  <c r="BE197" i="2"/>
  <c r="BE202" i="2"/>
  <c r="BE205" i="2"/>
  <c r="BE206" i="2"/>
  <c r="BE207" i="2"/>
  <c r="BE214" i="2"/>
  <c r="BE215" i="2"/>
  <c r="BE218" i="2"/>
  <c r="BE219" i="2"/>
  <c r="BE226" i="2"/>
  <c r="BE232" i="2"/>
  <c r="BE235" i="2"/>
  <c r="BE236" i="2"/>
  <c r="BE238" i="2"/>
  <c r="BE239" i="2"/>
  <c r="BE241" i="2"/>
  <c r="BE242" i="2"/>
  <c r="BE244" i="2"/>
  <c r="BE251" i="2"/>
  <c r="BE252" i="2"/>
  <c r="BE255" i="2"/>
  <c r="BE258" i="2"/>
  <c r="BE261" i="2"/>
  <c r="BE262" i="2"/>
  <c r="BE263" i="2"/>
  <c r="BE264" i="2"/>
  <c r="BE269" i="2"/>
  <c r="BE271" i="2"/>
  <c r="BE275" i="2"/>
  <c r="BE277" i="2"/>
  <c r="BE279" i="2"/>
  <c r="BE280" i="2"/>
  <c r="BE281" i="2"/>
  <c r="BE282" i="2"/>
  <c r="BE283" i="2"/>
  <c r="BE285" i="2"/>
  <c r="BE288" i="2"/>
  <c r="BE289" i="2"/>
  <c r="BE291" i="2"/>
  <c r="BE293" i="2"/>
  <c r="BE295" i="2"/>
  <c r="BE303" i="2"/>
  <c r="BE308" i="2"/>
  <c r="F37" i="2"/>
  <c r="BB95" i="1" s="1"/>
  <c r="BB94" i="1" s="1"/>
  <c r="W31" i="1" s="1"/>
  <c r="F36" i="2"/>
  <c r="BA95" i="1" s="1"/>
  <c r="BA94" i="1" s="1"/>
  <c r="W30" i="1" s="1"/>
  <c r="F38" i="2"/>
  <c r="BC95" i="1" s="1"/>
  <c r="BC94" i="1" s="1"/>
  <c r="W32" i="1" s="1"/>
  <c r="J36" i="2"/>
  <c r="AW95" i="1" s="1"/>
  <c r="F39" i="2"/>
  <c r="BD95" i="1" s="1"/>
  <c r="BD94" i="1" s="1"/>
  <c r="W33" i="1" s="1"/>
  <c r="T160" i="2" l="1"/>
  <c r="T141" i="2" s="1"/>
  <c r="R160" i="2"/>
  <c r="R141" i="2" s="1"/>
  <c r="P160" i="2"/>
  <c r="P141" i="2" s="1"/>
  <c r="AU95" i="1" s="1"/>
  <c r="AU94" i="1" s="1"/>
  <c r="BK142" i="2"/>
  <c r="J142" i="2" s="1"/>
  <c r="J97" i="2" s="1"/>
  <c r="BK160" i="2"/>
  <c r="J160" i="2" s="1"/>
  <c r="J101" i="2" s="1"/>
  <c r="AW94" i="1"/>
  <c r="AK30" i="1" s="1"/>
  <c r="AX94" i="1"/>
  <c r="AY94" i="1"/>
  <c r="BK141" i="2" l="1"/>
  <c r="J141" i="2" s="1"/>
  <c r="J96" i="2" s="1"/>
  <c r="J30" i="2" l="1"/>
  <c r="J120" i="2" s="1"/>
  <c r="BE120" i="2" s="1"/>
  <c r="F35" i="2" s="1"/>
  <c r="AZ95" i="1" s="1"/>
  <c r="AZ94" i="1" s="1"/>
  <c r="W29" i="1" s="1"/>
  <c r="J35" i="2" l="1"/>
  <c r="AV95" i="1" s="1"/>
  <c r="AT95" i="1" s="1"/>
  <c r="AV94" i="1"/>
  <c r="AK29" i="1" s="1"/>
  <c r="J114" i="2"/>
  <c r="J31" i="2" s="1"/>
  <c r="J32" i="2" s="1"/>
  <c r="AG95" i="1" s="1"/>
  <c r="AG94" i="1" s="1"/>
  <c r="AK26" i="1" s="1"/>
  <c r="AN95" i="1" l="1"/>
  <c r="AK35" i="1"/>
  <c r="J41" i="2"/>
  <c r="AT94" i="1"/>
  <c r="J122" i="2"/>
  <c r="AN94" i="1" l="1"/>
</calcChain>
</file>

<file path=xl/sharedStrings.xml><?xml version="1.0" encoding="utf-8"?>
<sst xmlns="http://schemas.openxmlformats.org/spreadsheetml/2006/main" count="2519" uniqueCount="769">
  <si>
    <t>Export Komplet</t>
  </si>
  <si>
    <t/>
  </si>
  <si>
    <t>2.0</t>
  </si>
  <si>
    <t>False</t>
  </si>
  <si>
    <t>{41893ac0-a0d5-4f1d-be1f-8e7dfd5a9d0b}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</si>
  <si>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</si>
  <si>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</si>
  <si>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</si>
  <si>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</si>
  <si>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</si>
  <si>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</si>
  <si>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</si>
  <si>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</si>
  <si>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</si>
  <si>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21901640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</si>
  <si>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</si>
  <si>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</si>
  <si>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Trutnov - rekonstrukce kina Vesmír, Nábřeží Václava Havla č.p.20, Trutnov</t>
  </si>
  <si>
    <t>KSO:</t>
  </si>
  <si>
    <t>CC-CZ:</t>
  </si>
  <si>
    <t>Místo:</t>
  </si>
  <si>
    <t>Trutnov</t>
  </si>
  <si>
    <t>Datum:</t>
  </si>
  <si>
    <t>Zadavatel:</t>
  </si>
  <si>
    <t>IČ:</t>
  </si>
  <si>
    <t xml:space="preserve"> </t>
  </si>
  <si>
    <t>DIČ:</t>
  </si>
  <si>
    <t>Uchazeč:</t>
  </si>
  <si>
    <t>Projektant:</t>
  </si>
  <si>
    <t>T-Testing s.r.o, Trutnov</t>
  </si>
  <si>
    <t>True</t>
  </si>
  <si>
    <t>Zpracovatel:</t>
  </si>
  <si>
    <t>Andrea Junková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</si>
  <si>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</si>
  <si>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</si>
  <si>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</si>
  <si>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</si>
  <si>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</si>
  <si>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</si>
  <si>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</si>
  <si>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</si>
  <si>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</si>
  <si>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</si>
  <si>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</si>
  <si>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</si>
  <si>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</si>
  <si>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</si>
  <si>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</si>
  <si>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</si>
  <si>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</si>
  <si>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</si>
  <si>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</si>
  <si>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</si>
  <si>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</si>
  <si>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</si>
  <si>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</si>
  <si>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</si>
  <si>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</si>
  <si>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</si>
  <si>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</si>
  <si>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</si>
  <si>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</si>
  <si>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</si>
  <si>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</si>
  <si>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</si>
  <si>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</si>
  <si>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</si>
  <si>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</si>
  <si>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</si>
  <si>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</si>
  <si>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</si>
  <si>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</si>
  <si>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</si>
  <si>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</si>
  <si>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</si>
  <si>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</si>
  <si>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</si>
  <si>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</si>
  <si>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</si>
  <si>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a</t>
  </si>
  <si>
    <t>Zdravotní technika</t>
  </si>
  <si>
    <t>STA</t>
  </si>
  <si>
    <t>1</t>
  </si>
  <si>
    <t>{d671b3cd-94d4-4f9f-8387-597b480fbe88}</t>
  </si>
  <si>
    <t>2</t>
  </si>
  <si>
    <t>KRYCÍ LIST SOUPISU PRACÍ</t>
  </si>
  <si>
    <t>Objekt:</t>
  </si>
  <si>
    <t>a - Zdravotní technika</t>
  </si>
  <si>
    <t>Náklady z rozpočtu</t>
  </si>
  <si>
    <t>Ostatní náklady</t>
  </si>
  <si>
    <t>REKAPITULACE ČLENĚNÍ SOUPISU PRACÍ</t>
  </si>
  <si>
    <t>Kód dílu - Popis</t>
  </si>
  <si>
    <t>Cena celkem [CZK]</t>
  </si>
  <si>
    <t>1) 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</si>
  <si>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</si>
  <si>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</si>
  <si>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</si>
  <si>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</si>
  <si>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998 - Přesun hmot</t>
  </si>
  <si>
    <t>PSV - Práce a dodávky PSV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</si>
  <si>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</si>
  <si>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</si>
  <si>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</si>
  <si>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724 - Zdravotechnika - strojní vybavení</t>
  </si>
  <si>
    <t xml:space="preserve">    725 - Zdravotechnika - zařizovací předměty</t>
  </si>
  <si>
    <t xml:space="preserve">    726 - Zdravotechnika - předstěnové instalace</t>
  </si>
  <si>
    <t xml:space="preserve">    727 - Zdravotechnika - požární ochrana</t>
  </si>
  <si>
    <t xml:space="preserve">    732 - Ústřední vytápění - strojovny</t>
  </si>
  <si>
    <t xml:space="preserve">    783 - Lešení</t>
  </si>
  <si>
    <t xml:space="preserve">    777 - Ostatní -stavební přípomoce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</si>
  <si>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</si>
  <si>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</si>
  <si>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</si>
  <si>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</si>
  <si>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</si>
  <si>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</si>
  <si>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</si>
  <si>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</si>
  <si>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</si>
  <si>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Celkové náklady za stavbu 1) + 2)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</si>
  <si>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</si>
  <si>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</si>
  <si>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</si>
  <si>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</si>
  <si>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</si>
  <si>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</si>
  <si>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</si>
  <si>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</si>
  <si>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</si>
  <si>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</si>
  <si>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</si>
  <si>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</si>
  <si>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</si>
  <si>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</si>
  <si>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</si>
  <si>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</si>
  <si>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</si>
  <si>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</si>
  <si>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132112111</t>
  </si>
  <si>
    <t>Hloubení rýh š do 800 mm v soudržných horninách třídy těžitelnosti I, skupiny 1 a 2 ručně</t>
  </si>
  <si>
    <t>m3</t>
  </si>
  <si>
    <t>4</t>
  </si>
  <si>
    <t>-1497110636</t>
  </si>
  <si>
    <t>VV</t>
  </si>
  <si>
    <t>16*0,6*0,6</t>
  </si>
  <si>
    <t>Součet</t>
  </si>
  <si>
    <t>162211201</t>
  </si>
  <si>
    <t>Vodorovné přemístění do 10 m nošením výkopku z horniny třídy těžitelnosti I, skupiny 1 až 3</t>
  </si>
  <si>
    <t>-1483338052</t>
  </si>
  <si>
    <t>3</t>
  </si>
  <si>
    <t>167111101</t>
  </si>
  <si>
    <t>Nakládání výkopku z hornin třídy těžitelnosti I, skupiny 1 až 3 do 100 m3 ručně</t>
  </si>
  <si>
    <t>1185964738</t>
  </si>
  <si>
    <t>171201221</t>
  </si>
  <si>
    <t>Poplatek za uložení na skládce (skládkovné) zeminy a kamení kód odpadu 17 05 04</t>
  </si>
  <si>
    <t>t</t>
  </si>
  <si>
    <t>-552006725</t>
  </si>
  <si>
    <t>5</t>
  </si>
  <si>
    <t>171251201</t>
  </si>
  <si>
    <t>Uložení sypaniny na skládky nebo meziskládky</t>
  </si>
  <si>
    <t>-2076609064</t>
  </si>
  <si>
    <t>6</t>
  </si>
  <si>
    <t>174111101</t>
  </si>
  <si>
    <t>Zásyp jam, šachet rýh nebo kolem objektů sypaninou se zhutněním ručně</t>
  </si>
  <si>
    <t>1378893671</t>
  </si>
  <si>
    <t>5,76-2,364</t>
  </si>
  <si>
    <t>Vodorovné konstrukce</t>
  </si>
  <si>
    <t>7</t>
  </si>
  <si>
    <t>451573111</t>
  </si>
  <si>
    <t>Lože pod potrubí otevřený výkop ze štěrkopísku</t>
  </si>
  <si>
    <t>1455713974</t>
  </si>
  <si>
    <t>0,4*0,4*16-0,0625*0,0625*3,14*16</t>
  </si>
  <si>
    <t>998</t>
  </si>
  <si>
    <t>Přesun hmot</t>
  </si>
  <si>
    <t>8</t>
  </si>
  <si>
    <t>998276101</t>
  </si>
  <si>
    <t>Přesun hmot pro trubní vedení z trub z plastických hmot otevřený výkop</t>
  </si>
  <si>
    <t>-1483867796</t>
  </si>
  <si>
    <t>PSV</t>
  </si>
  <si>
    <t>Práce a dodávky PSV</t>
  </si>
  <si>
    <t>713</t>
  </si>
  <si>
    <t>Izolace tepelné</t>
  </si>
  <si>
    <t>9</t>
  </si>
  <si>
    <t>713471211</t>
  </si>
  <si>
    <t>Montáž tepelné izolace potrubí snímatelnými pouzdry na suchý zip</t>
  </si>
  <si>
    <t>m</t>
  </si>
  <si>
    <t>16</t>
  </si>
  <si>
    <t>-1798640038</t>
  </si>
  <si>
    <t>10</t>
  </si>
  <si>
    <t>M</t>
  </si>
  <si>
    <t>RKW.229840-R</t>
  </si>
  <si>
    <t>Potrubní pouzdra ze syntetického kaučuku D 89mm, např. K FLEX délka 1000mm, tloušťka izolace 32mm</t>
  </si>
  <si>
    <t>32</t>
  </si>
  <si>
    <t>-111433615</t>
  </si>
  <si>
    <t>11</t>
  </si>
  <si>
    <t>RKW.19155 R</t>
  </si>
  <si>
    <t>Potrubní pouzdra ze syntetického kaučuku např. K FLEX vnitřní D 114mm, délka 1000mm, tloušťka izolace 32mm</t>
  </si>
  <si>
    <t>1138172305</t>
  </si>
  <si>
    <t>721</t>
  </si>
  <si>
    <t>Zdravotechnika - vnitřní kanalizace</t>
  </si>
  <si>
    <t>12</t>
  </si>
  <si>
    <t>721140802</t>
  </si>
  <si>
    <t>Demontáž potrubí litinové do DN 100</t>
  </si>
  <si>
    <t>-1933749380</t>
  </si>
  <si>
    <t>13</t>
  </si>
  <si>
    <t>721140806</t>
  </si>
  <si>
    <t>Demontáž potrubí litinové do DN 200</t>
  </si>
  <si>
    <t>-913893885</t>
  </si>
  <si>
    <t>14</t>
  </si>
  <si>
    <t>721171803</t>
  </si>
  <si>
    <t>Demontáž potrubí z PVC do D 75</t>
  </si>
  <si>
    <t>785132509</t>
  </si>
  <si>
    <t>721173404</t>
  </si>
  <si>
    <t>Potrubí kanalizační z PVC SN 4 svodné DN 200</t>
  </si>
  <si>
    <t>-1426377715</t>
  </si>
  <si>
    <t>721174004</t>
  </si>
  <si>
    <t>Potrubí kanalizační z PP svodné DN 75</t>
  </si>
  <si>
    <t>1959298001</t>
  </si>
  <si>
    <t>17</t>
  </si>
  <si>
    <t>721174005</t>
  </si>
  <si>
    <t>Potrubí kanalizační z PP svodné DN 110</t>
  </si>
  <si>
    <t>-1235229278</t>
  </si>
  <si>
    <t>18</t>
  </si>
  <si>
    <t>721174006</t>
  </si>
  <si>
    <t>Potrubí kanalizační z PP svodné DN 125</t>
  </si>
  <si>
    <t>-934996151</t>
  </si>
  <si>
    <t>19</t>
  </si>
  <si>
    <t>721174007</t>
  </si>
  <si>
    <t>Potrubí kanalizační z PP svodné DN 160</t>
  </si>
  <si>
    <t>-1351441321</t>
  </si>
  <si>
    <t>20</t>
  </si>
  <si>
    <t>721174024</t>
  </si>
  <si>
    <t>Potrubí kanalizační z PP odpadní DN 75</t>
  </si>
  <si>
    <t>1670543828</t>
  </si>
  <si>
    <t>721174025</t>
  </si>
  <si>
    <t>Potrubí kanalizační z PP odpadní DN 110</t>
  </si>
  <si>
    <t>1372856692</t>
  </si>
  <si>
    <t>22</t>
  </si>
  <si>
    <t>721174042</t>
  </si>
  <si>
    <t>Potrubí kanalizační z PP připojovací DN 40</t>
  </si>
  <si>
    <t>-1948729520</t>
  </si>
  <si>
    <t>23</t>
  </si>
  <si>
    <t>721174043</t>
  </si>
  <si>
    <t>Potrubí kanalizační z PP připojovací DN 50</t>
  </si>
  <si>
    <t>-645503625</t>
  </si>
  <si>
    <t>24</t>
  </si>
  <si>
    <t>721175202</t>
  </si>
  <si>
    <t>Potrubí kanalizační z PP připojovací odhlučněné třívrstvé DN 40</t>
  </si>
  <si>
    <t>-2103182794</t>
  </si>
  <si>
    <t>25</t>
  </si>
  <si>
    <t>721175203</t>
  </si>
  <si>
    <t>Potrubí kanalizační z PP připojovací odhlučněné třívrstvé DN 50</t>
  </si>
  <si>
    <t>-183717099</t>
  </si>
  <si>
    <t>26</t>
  </si>
  <si>
    <t>721175211</t>
  </si>
  <si>
    <t>Potrubí kanalizační z PP odpadní odhlučněné třívrstvé DN 75</t>
  </si>
  <si>
    <t>-1207163799</t>
  </si>
  <si>
    <t>27</t>
  </si>
  <si>
    <t>721175212</t>
  </si>
  <si>
    <t>Potrubí kanalizační z PP odpadní odhlučněné třívrstvé DN 110</t>
  </si>
  <si>
    <t>-1894559126</t>
  </si>
  <si>
    <t>28</t>
  </si>
  <si>
    <t>721194104</t>
  </si>
  <si>
    <t>Vyvedení a upevnění odpadních výpustek DN 40</t>
  </si>
  <si>
    <t>kus</t>
  </si>
  <si>
    <t>1122466229</t>
  </si>
  <si>
    <t>29</t>
  </si>
  <si>
    <t>721194105</t>
  </si>
  <si>
    <t>Vyvedení a upevnění odpadních výpustek DN 50</t>
  </si>
  <si>
    <t>-1726913220</t>
  </si>
  <si>
    <t>30</t>
  </si>
  <si>
    <t>721194109</t>
  </si>
  <si>
    <t>Vyvedení a upevnění odpadních výpustek DN 100</t>
  </si>
  <si>
    <t>1454044627</t>
  </si>
  <si>
    <t>31</t>
  </si>
  <si>
    <t>721211401</t>
  </si>
  <si>
    <t>Vpusť podlahová s vodorovným odtokem DN 40/50, ZU Primus</t>
  </si>
  <si>
    <t>-413198447</t>
  </si>
  <si>
    <t>721211421</t>
  </si>
  <si>
    <t>Vpusť podlahová se svislým odtokem DN 50/75/110 mřížka nerez 115x115, ZU Primus</t>
  </si>
  <si>
    <t>657731803</t>
  </si>
  <si>
    <t>33</t>
  </si>
  <si>
    <t>721212125-S1</t>
  </si>
  <si>
    <t>2058554954</t>
  </si>
  <si>
    <t>34</t>
  </si>
  <si>
    <t>721212126-S</t>
  </si>
  <si>
    <t>-462490115</t>
  </si>
  <si>
    <t>35</t>
  </si>
  <si>
    <t>721226521</t>
  </si>
  <si>
    <t>Zápachová uzávěrka nástěnná pro pračku a myčku DN 40</t>
  </si>
  <si>
    <t>-312655324</t>
  </si>
  <si>
    <t>36</t>
  </si>
  <si>
    <t>721226521.R</t>
  </si>
  <si>
    <t>Zápachová uzávěrka pro odvod kondenzátu,  s přídavnou mechanickou zápachovou uzávěrkou DN 40</t>
  </si>
  <si>
    <t>-1578777536</t>
  </si>
  <si>
    <t>37</t>
  </si>
  <si>
    <t>721263102-R</t>
  </si>
  <si>
    <t>Těsnící manžeta s továrně napojeným asfaltovým límcem např. HL800/160</t>
  </si>
  <si>
    <t>1754898930</t>
  </si>
  <si>
    <t>38</t>
  </si>
  <si>
    <t>721273152</t>
  </si>
  <si>
    <t>Hlavice ventilační polypropylen PP DN 75</t>
  </si>
  <si>
    <t>-374436436</t>
  </si>
  <si>
    <t>39</t>
  </si>
  <si>
    <t>721273153</t>
  </si>
  <si>
    <t>Hlavice ventilační polypropylen PP DN 110</t>
  </si>
  <si>
    <t>-1184099455</t>
  </si>
  <si>
    <t>40</t>
  </si>
  <si>
    <t>721194107-R</t>
  </si>
  <si>
    <t>Provedení kovových podpěr + úchytky - kanalizační potrubí</t>
  </si>
  <si>
    <t>kg</t>
  </si>
  <si>
    <t>-1462985178</t>
  </si>
  <si>
    <t>41</t>
  </si>
  <si>
    <t>721274103-R</t>
  </si>
  <si>
    <t>Napojení na stávající kanal. přípojku PVC DN 200 v obvodové stěně objektu</t>
  </si>
  <si>
    <t>soub</t>
  </si>
  <si>
    <t>1835191907</t>
  </si>
  <si>
    <t>42</t>
  </si>
  <si>
    <t>721274121-R</t>
  </si>
  <si>
    <t>Přepojení stávajícího kanalizačního potrubí od kalového čerpadla</t>
  </si>
  <si>
    <t>-304070434</t>
  </si>
  <si>
    <t>43</t>
  </si>
  <si>
    <t>721290111</t>
  </si>
  <si>
    <t>Zkouška těsnosti potrubí kanalizace vodou do DN 125</t>
  </si>
  <si>
    <t>-721699724</t>
  </si>
  <si>
    <t>44</t>
  </si>
  <si>
    <t>721290112</t>
  </si>
  <si>
    <t>Zkouška těsnosti potrubí kanalizace vodou do DN 200</t>
  </si>
  <si>
    <t>24784503</t>
  </si>
  <si>
    <t>45</t>
  </si>
  <si>
    <t>721290823</t>
  </si>
  <si>
    <t>Přemístění vnitrostaveništní demontovaných hmot vnitřní kanalizace v objektech výšky do 24 m</t>
  </si>
  <si>
    <t>42917005</t>
  </si>
  <si>
    <t>46</t>
  </si>
  <si>
    <t>998721203</t>
  </si>
  <si>
    <t>Přesun hmot procentní pro vnitřní kanalizace v objektech v do 24 m</t>
  </si>
  <si>
    <t>%</t>
  </si>
  <si>
    <t>-299061663</t>
  </si>
  <si>
    <t>722</t>
  </si>
  <si>
    <t>Zdravotechnika - vnitřní vodovod</t>
  </si>
  <si>
    <t>47</t>
  </si>
  <si>
    <t>722130233</t>
  </si>
  <si>
    <t>Potrubí vodovodní ocelové závitové pozinkované svařované běžné DN 25</t>
  </si>
  <si>
    <t>1315733229</t>
  </si>
  <si>
    <t>48</t>
  </si>
  <si>
    <t>722130234</t>
  </si>
  <si>
    <t>Potrubí vodovodní ocelové závitové pozinkované svařované běžné DN 32</t>
  </si>
  <si>
    <t>2127225931</t>
  </si>
  <si>
    <t>49</t>
  </si>
  <si>
    <t>722174022-R</t>
  </si>
  <si>
    <t>Potrubí vodovodní plastové PP RCT s hliníkovou fólií svar polyfuze S 3,2 D 20 x 2,8 mm</t>
  </si>
  <si>
    <t>-61239285</t>
  </si>
  <si>
    <t>50</t>
  </si>
  <si>
    <t>722174023-R</t>
  </si>
  <si>
    <t>Potrubí vodovodní plastové PP RCT s hliníkovou fólií svar polyfuze S 3,2 D 25 x 3,5 mm</t>
  </si>
  <si>
    <t>-1094551562</t>
  </si>
  <si>
    <t>51</t>
  </si>
  <si>
    <t>722174024-R</t>
  </si>
  <si>
    <t>Potrubí vodovodní plastové PP RCT s hliníkovou fólií svar polyfuze S 3,2 D 32 x4,4 mm</t>
  </si>
  <si>
    <t>-1311915883</t>
  </si>
  <si>
    <t>52</t>
  </si>
  <si>
    <t>722174025-R</t>
  </si>
  <si>
    <t>Potrubí vodovodní plastové PP RCT s hliníkovou fólií svar polyfuze S 3,2 D 40 x 5,5 mm</t>
  </si>
  <si>
    <t>-719943680</t>
  </si>
  <si>
    <t>53</t>
  </si>
  <si>
    <t>722181221</t>
  </si>
  <si>
    <t>Ochrana vodovodního potrubí přilepenými termoizolačními trubicemi z PE tl do 9 mm DN do 22 mm</t>
  </si>
  <si>
    <t>-760882698</t>
  </si>
  <si>
    <t>54</t>
  </si>
  <si>
    <t>722181222</t>
  </si>
  <si>
    <t>Ochrana vodovodního potrubí přilepenými termoizolačními trubicemi z PE tl do 9 mm DN do 45 mm</t>
  </si>
  <si>
    <t>1551875638</t>
  </si>
  <si>
    <t>55</t>
  </si>
  <si>
    <t>56</t>
  </si>
  <si>
    <t>722181251</t>
  </si>
  <si>
    <t>Ochrana vodovodního potrubí přilepenými termoizolačními trubicemi z PE tl do 25 mm DN do 22 mm</t>
  </si>
  <si>
    <t>-222955596</t>
  </si>
  <si>
    <t>57</t>
  </si>
  <si>
    <t>722182011</t>
  </si>
  <si>
    <t>Podpůrný žlab pro potrubí D 20</t>
  </si>
  <si>
    <t>438986100</t>
  </si>
  <si>
    <t>58</t>
  </si>
  <si>
    <t>722182012</t>
  </si>
  <si>
    <t>Podpůrný žlab pro potrubí D 25</t>
  </si>
  <si>
    <t>1956842487</t>
  </si>
  <si>
    <t>59</t>
  </si>
  <si>
    <t>722182013</t>
  </si>
  <si>
    <t>Podpůrný žlab pro potrubí D 32</t>
  </si>
  <si>
    <t>1481313450</t>
  </si>
  <si>
    <t>60</t>
  </si>
  <si>
    <t>722182014</t>
  </si>
  <si>
    <t>Podpůrný žlab pro potrubí D 40</t>
  </si>
  <si>
    <t>-273298055</t>
  </si>
  <si>
    <t>61</t>
  </si>
  <si>
    <t>722182015-R</t>
  </si>
  <si>
    <t>Podpůrný žlab pro potrubí š. 200mm, vč. závěsů</t>
  </si>
  <si>
    <t>99056671</t>
  </si>
  <si>
    <t>62</t>
  </si>
  <si>
    <t>722182016-R</t>
  </si>
  <si>
    <t>Podpůrný žlab pro potrubí š.300mm, vč. závěsů</t>
  </si>
  <si>
    <t>-404558610</t>
  </si>
  <si>
    <t>63</t>
  </si>
  <si>
    <t>722182017-R</t>
  </si>
  <si>
    <t>Provedení kovových podpěr + úchytky</t>
  </si>
  <si>
    <t>-1377647594</t>
  </si>
  <si>
    <t>64</t>
  </si>
  <si>
    <t>722190401</t>
  </si>
  <si>
    <t>Vyvedení a upevnění výpustku do DN 25</t>
  </si>
  <si>
    <t>2040299197</t>
  </si>
  <si>
    <t>65</t>
  </si>
  <si>
    <t>722220111</t>
  </si>
  <si>
    <t>Nástěnka pro výtokový ventil G 1/2 s jedním závitem</t>
  </si>
  <si>
    <t>-59132442</t>
  </si>
  <si>
    <t>66</t>
  </si>
  <si>
    <t>722220121</t>
  </si>
  <si>
    <t>Nástěnka pro baterii G 1/2 s jedním závitem</t>
  </si>
  <si>
    <t>pár</t>
  </si>
  <si>
    <t>700407402</t>
  </si>
  <si>
    <t>67</t>
  </si>
  <si>
    <t>722224115</t>
  </si>
  <si>
    <t>Kohout plnicí nebo vypouštěcí G 1/2 PN 10 s jedním závitem</t>
  </si>
  <si>
    <t>1399347460</t>
  </si>
  <si>
    <t>68</t>
  </si>
  <si>
    <t>722231073</t>
  </si>
  <si>
    <t>Ventil(klapka)zpětný mosazný G 3/4 PN 10 do 110°C se dvěma závity</t>
  </si>
  <si>
    <t>-322216248</t>
  </si>
  <si>
    <t>69</t>
  </si>
  <si>
    <t>722231075</t>
  </si>
  <si>
    <t>Venti(klapka)l zpětný mosazný G 5/4 PN 10 do 110°C se dvěma závity</t>
  </si>
  <si>
    <t>-322871856</t>
  </si>
  <si>
    <t>70</t>
  </si>
  <si>
    <t>722231222</t>
  </si>
  <si>
    <t>Ventil pojistný mosazný G 3/4 PN 6 do 100°C k bojleru s vnitřním x vnějším závitem</t>
  </si>
  <si>
    <t>277725372</t>
  </si>
  <si>
    <t>71</t>
  </si>
  <si>
    <t>722232061</t>
  </si>
  <si>
    <t>Kohout kulový přímý G 1/2 PN 42 do 185°C vnitřní závit s vypouštěním</t>
  </si>
  <si>
    <t>684664117</t>
  </si>
  <si>
    <t>72</t>
  </si>
  <si>
    <t>722232062</t>
  </si>
  <si>
    <t>Kohout kulový přímý G 3/4 PN 42 do 185°C vnitřní závit s vypouštěním</t>
  </si>
  <si>
    <t>-1720661133</t>
  </si>
  <si>
    <t>73</t>
  </si>
  <si>
    <t>722232063</t>
  </si>
  <si>
    <t>Kohout kulový přímý G 1 PN 42 do 185°C vnitřní závit s vypouštěním</t>
  </si>
  <si>
    <t>-161622208</t>
  </si>
  <si>
    <t>74</t>
  </si>
  <si>
    <t>722232064</t>
  </si>
  <si>
    <t>Kohout kulový přímý G 5/4 PN 42 do 185°C vnitřní závit s vypouštěním</t>
  </si>
  <si>
    <t>1585591586</t>
  </si>
  <si>
    <t>75</t>
  </si>
  <si>
    <t>722232122</t>
  </si>
  <si>
    <t>Kohout kulový přímý G 1/2 PN 42 do 185°C plnoprůtokový vnitřní závit</t>
  </si>
  <si>
    <t>142136731</t>
  </si>
  <si>
    <t>76</t>
  </si>
  <si>
    <t>722232123</t>
  </si>
  <si>
    <t>Kohout kulový přímý G 3/4 PN 42 do 185°C plnoprůtokový vnitřní závit</t>
  </si>
  <si>
    <t>594648825</t>
  </si>
  <si>
    <t>77</t>
  </si>
  <si>
    <t>722232124</t>
  </si>
  <si>
    <t>Kohout kulový přímý G 1 PN 42 do 185°C plnoprůtokový vnitřní závit</t>
  </si>
  <si>
    <t>1382292963</t>
  </si>
  <si>
    <t>78</t>
  </si>
  <si>
    <t>722232125</t>
  </si>
  <si>
    <t>Kohout kulový přímý G 5/4 PN 42 do 185°C plnoprůtokový vnitřní závit</t>
  </si>
  <si>
    <t>-1859354272</t>
  </si>
  <si>
    <t>79</t>
  </si>
  <si>
    <t>722232154-R</t>
  </si>
  <si>
    <t>Vyvažovací ventil PN25 do 120°C s vypouštěním vnitřní závit G 3/4</t>
  </si>
  <si>
    <t>-1215781119</t>
  </si>
  <si>
    <t>80</t>
  </si>
  <si>
    <t>722232504.R</t>
  </si>
  <si>
    <t>Potrubní horizontální oddělovač  BA 1 1/4" podle EN 12729 např. EKOTECH SC4600300  PN 10 do 65°C vnější závit</t>
  </si>
  <si>
    <t>191097634</t>
  </si>
  <si>
    <t>81</t>
  </si>
  <si>
    <t>722234264</t>
  </si>
  <si>
    <t>Filtr mosazný G 3/4 PN 20 do 80°C s 2x vnitřním závitem</t>
  </si>
  <si>
    <t>-624958881</t>
  </si>
  <si>
    <t>82</t>
  </si>
  <si>
    <t>722250133</t>
  </si>
  <si>
    <t>Hydrantový systém s tvarově stálou hadicí D 25 x 30 m celoplechový</t>
  </si>
  <si>
    <t>soubor</t>
  </si>
  <si>
    <t>-341322811</t>
  </si>
  <si>
    <t>83</t>
  </si>
  <si>
    <t>722130801</t>
  </si>
  <si>
    <t>Demontáž potrubí ocelové pozinkované závitové do DN 25, vč. izolace</t>
  </si>
  <si>
    <t>-2143838811</t>
  </si>
  <si>
    <t>84</t>
  </si>
  <si>
    <t>722130803</t>
  </si>
  <si>
    <t>Demontáž potrubí ocelové pozinkované závitové do DN 50, vč. izolace</t>
  </si>
  <si>
    <t>1299496006</t>
  </si>
  <si>
    <t>85</t>
  </si>
  <si>
    <t>722260811-R</t>
  </si>
  <si>
    <t>Demontáž hydrantů vč. vystrojení</t>
  </si>
  <si>
    <t>1484290943</t>
  </si>
  <si>
    <t>86</t>
  </si>
  <si>
    <t>722290218-R</t>
  </si>
  <si>
    <t>1464894028</t>
  </si>
  <si>
    <t>87</t>
  </si>
  <si>
    <t>722290226</t>
  </si>
  <si>
    <t>Zkouška těsnosti vodovodního potrubí závitového do DN 50</t>
  </si>
  <si>
    <t>-599723755</t>
  </si>
  <si>
    <t>88</t>
  </si>
  <si>
    <t>722290234</t>
  </si>
  <si>
    <t>Proplach a dezinfekce vodovodního potrubí do DN 80</t>
  </si>
  <si>
    <t>-1041212844</t>
  </si>
  <si>
    <t>89</t>
  </si>
  <si>
    <t>722290823</t>
  </si>
  <si>
    <t>Přemístění vnitrostaveništní demontovaných hmot pro vnitřní vodovod v objektech výšky do 24 m</t>
  </si>
  <si>
    <t>-762783225</t>
  </si>
  <si>
    <t>90</t>
  </si>
  <si>
    <t>998722203</t>
  </si>
  <si>
    <t>Přesun hmot procentní pro vnitřní vodovod v objektech v do 24 m</t>
  </si>
  <si>
    <t>-1900899925</t>
  </si>
  <si>
    <t>724</t>
  </si>
  <si>
    <t>Zdravotechnika - strojní vybavení</t>
  </si>
  <si>
    <t>91</t>
  </si>
  <si>
    <t>724242213.KIS</t>
  </si>
  <si>
    <t>Filtr domácí  např. JUDO JPF na studenou vodu G 5/4" s manuálním zpětným proplachem PN 16 ref. výrobek 8010074</t>
  </si>
  <si>
    <t>1797997041</t>
  </si>
  <si>
    <t>92</t>
  </si>
  <si>
    <t>724399101-R</t>
  </si>
  <si>
    <t>Montáž úpravny vody před ohřev TV</t>
  </si>
  <si>
    <t>-1730748070</t>
  </si>
  <si>
    <t>93</t>
  </si>
  <si>
    <t>43632300-R</t>
  </si>
  <si>
    <t>Fyzikální úpravna vody DN 32 instalace na potrubí navlečením feritového prstence, krytí IP 66 např. HYDROFLOW K40(ref. výr. K40) HD43003150</t>
  </si>
  <si>
    <t>-1245170286</t>
  </si>
  <si>
    <t>94</t>
  </si>
  <si>
    <t>724231128</t>
  </si>
  <si>
    <t xml:space="preserve">měřící tlakoměr </t>
  </si>
  <si>
    <t>776027034</t>
  </si>
  <si>
    <t>95</t>
  </si>
  <si>
    <t>724234106.RFX</t>
  </si>
  <si>
    <t>Nádoba tlaková  DD12/10 s pryžovým vakem vertikálním +  průtočná armatura flowjet</t>
  </si>
  <si>
    <t>-878062789</t>
  </si>
  <si>
    <t>96</t>
  </si>
  <si>
    <t>998724203</t>
  </si>
  <si>
    <t>Přesun hmot procentní pro strojní vybavení v objektech v do 24 m</t>
  </si>
  <si>
    <t>-1454025713</t>
  </si>
  <si>
    <t>725</t>
  </si>
  <si>
    <t>Zdravotechnika - zařizovací předměty</t>
  </si>
  <si>
    <t>97</t>
  </si>
  <si>
    <t>725112022.KI</t>
  </si>
  <si>
    <t>-101982617</t>
  </si>
  <si>
    <t>98</t>
  </si>
  <si>
    <t>725112022-K,K1</t>
  </si>
  <si>
    <t>892225327</t>
  </si>
  <si>
    <t>99</t>
  </si>
  <si>
    <t>725121501-P</t>
  </si>
  <si>
    <t>-1343268728</t>
  </si>
  <si>
    <t>100</t>
  </si>
  <si>
    <t>725211601-U2</t>
  </si>
  <si>
    <t>870260099</t>
  </si>
  <si>
    <t>101</t>
  </si>
  <si>
    <t>725211651-U1</t>
  </si>
  <si>
    <t>761172604</t>
  </si>
  <si>
    <t>102</t>
  </si>
  <si>
    <t>725211681-UI</t>
  </si>
  <si>
    <t>1717774154</t>
  </si>
  <si>
    <t>103</t>
  </si>
  <si>
    <t>725211701-UM</t>
  </si>
  <si>
    <t>960010423</t>
  </si>
  <si>
    <t>104</t>
  </si>
  <si>
    <t>725339111</t>
  </si>
  <si>
    <t>Montáž výlevky</t>
  </si>
  <si>
    <t>-1432875520</t>
  </si>
  <si>
    <t>105</t>
  </si>
  <si>
    <t>725331111-VL</t>
  </si>
  <si>
    <t>513923794</t>
  </si>
  <si>
    <t>106</t>
  </si>
  <si>
    <t>725539303-r</t>
  </si>
  <si>
    <t>propojení ohřívačů zásobníkových stacionárních tlakových do 280 litrů na rozvody vody</t>
  </si>
  <si>
    <t>908175723</t>
  </si>
  <si>
    <t>107</t>
  </si>
  <si>
    <t>725813111</t>
  </si>
  <si>
    <t>Ventil rohový bez připojovací trubičky nebo flexi hadičky G 1/2</t>
  </si>
  <si>
    <t>-174852149</t>
  </si>
  <si>
    <t>108</t>
  </si>
  <si>
    <t>725813112.SCH</t>
  </si>
  <si>
    <t>Ventil výtokový s připojením na hadici, vřetenový, vč. zpětníé klapky s vrškem s tukovou komorou G 1/2</t>
  </si>
  <si>
    <t>-211176574</t>
  </si>
  <si>
    <t>109</t>
  </si>
  <si>
    <t>725821312-VL</t>
  </si>
  <si>
    <t>-215842093</t>
  </si>
  <si>
    <t>110</t>
  </si>
  <si>
    <t>725822611.U2</t>
  </si>
  <si>
    <t>1866690018</t>
  </si>
  <si>
    <t>111</t>
  </si>
  <si>
    <t>725822611-U1</t>
  </si>
  <si>
    <t>-560342795</t>
  </si>
  <si>
    <t>112</t>
  </si>
  <si>
    <t>725822611-UI</t>
  </si>
  <si>
    <t>-755905079</t>
  </si>
  <si>
    <t>113</t>
  </si>
  <si>
    <t>725822611-UM</t>
  </si>
  <si>
    <t>695235416</t>
  </si>
  <si>
    <t>114</t>
  </si>
  <si>
    <t>725822653-U</t>
  </si>
  <si>
    <t>1599802672</t>
  </si>
  <si>
    <t>115</t>
  </si>
  <si>
    <t>725841312.R</t>
  </si>
  <si>
    <t>729697487</t>
  </si>
  <si>
    <t>116</t>
  </si>
  <si>
    <t>725841332-S</t>
  </si>
  <si>
    <t>-705114859</t>
  </si>
  <si>
    <t>117</t>
  </si>
  <si>
    <t>725841332-S1</t>
  </si>
  <si>
    <t>-1749558557</t>
  </si>
  <si>
    <t>118</t>
  </si>
  <si>
    <t>725861102-U</t>
  </si>
  <si>
    <t>22276462</t>
  </si>
  <si>
    <t>119</t>
  </si>
  <si>
    <t>725980123</t>
  </si>
  <si>
    <t>Dvířka 30/30- čistící tvarovky</t>
  </si>
  <si>
    <t>-1556541202</t>
  </si>
  <si>
    <t>120</t>
  </si>
  <si>
    <t>725980123-R</t>
  </si>
  <si>
    <t>Revizní dvířka  30/30 - pro revizi  požárních ucpávek</t>
  </si>
  <si>
    <t>595674905</t>
  </si>
  <si>
    <t>121</t>
  </si>
  <si>
    <t>725110811</t>
  </si>
  <si>
    <t>Demontáž klozetů splachovací s nádrží</t>
  </si>
  <si>
    <t>2027160849</t>
  </si>
  <si>
    <t>122</t>
  </si>
  <si>
    <t>725122817</t>
  </si>
  <si>
    <t>Demontáž pisoárových stání bez nádrže a jedním záchodkem</t>
  </si>
  <si>
    <t>1606999090</t>
  </si>
  <si>
    <t>123</t>
  </si>
  <si>
    <t>725210821</t>
  </si>
  <si>
    <t>Demontáž umyvadel bez výtokových armatur</t>
  </si>
  <si>
    <t>-842981951</t>
  </si>
  <si>
    <t>124</t>
  </si>
  <si>
    <t>725220841</t>
  </si>
  <si>
    <t xml:space="preserve">Demontáž van ocelová </t>
  </si>
  <si>
    <t>1771700948</t>
  </si>
  <si>
    <t>125</t>
  </si>
  <si>
    <t>725310823</t>
  </si>
  <si>
    <t>Demontáž dřez jednoduchý vestavěný v kuchyňských sestavách bez výtokových armatur</t>
  </si>
  <si>
    <t>1642168260</t>
  </si>
  <si>
    <t>126</t>
  </si>
  <si>
    <t>725330840</t>
  </si>
  <si>
    <t>Demontáž výlevka litinová nebo ocelová</t>
  </si>
  <si>
    <t>-373365644</t>
  </si>
  <si>
    <t>127</t>
  </si>
  <si>
    <t>725530823</t>
  </si>
  <si>
    <t>Demontáž ohřívač elektrický tlakový do 200 litrů</t>
  </si>
  <si>
    <t>-1176120396</t>
  </si>
  <si>
    <t>128</t>
  </si>
  <si>
    <t>725530831</t>
  </si>
  <si>
    <t>Demontáž ohřívač elektrický průtokový</t>
  </si>
  <si>
    <t>-33488012</t>
  </si>
  <si>
    <t>129</t>
  </si>
  <si>
    <t>725810811-R</t>
  </si>
  <si>
    <t>Demontáž ventilů výtokových, demontáž baterií</t>
  </si>
  <si>
    <t>1588808566</t>
  </si>
  <si>
    <t>130</t>
  </si>
  <si>
    <t>725860811</t>
  </si>
  <si>
    <t>Demontáž uzávěrů zápachu jednoduchých</t>
  </si>
  <si>
    <t>-1766682196</t>
  </si>
  <si>
    <t>131</t>
  </si>
  <si>
    <t>725590813</t>
  </si>
  <si>
    <t>Přemístění vnitrostaveništní demontovaných zařizovacích předmětů v objektech výšky do 24 m</t>
  </si>
  <si>
    <t>239912214</t>
  </si>
  <si>
    <t>132</t>
  </si>
  <si>
    <t>998725203</t>
  </si>
  <si>
    <t>Přesun hmot procentní pro zařizovací předměty v objektech v do 24 m</t>
  </si>
  <si>
    <t>296453701</t>
  </si>
  <si>
    <t>726</t>
  </si>
  <si>
    <t>Zdravotechnika - předstěnové instalace</t>
  </si>
  <si>
    <t>133</t>
  </si>
  <si>
    <t>726111031-K</t>
  </si>
  <si>
    <t>-590923372</t>
  </si>
  <si>
    <t>134</t>
  </si>
  <si>
    <t>726111031-K1</t>
  </si>
  <si>
    <t>-1383394290</t>
  </si>
  <si>
    <t>135</t>
  </si>
  <si>
    <t>726111031-KI</t>
  </si>
  <si>
    <t>-1337310579</t>
  </si>
  <si>
    <t>136</t>
  </si>
  <si>
    <t>726111204-R</t>
  </si>
  <si>
    <t>Montáž - předstěnový instalační systém do masivní zděné kce - pro výlevky</t>
  </si>
  <si>
    <t>-230524935</t>
  </si>
  <si>
    <t>137</t>
  </si>
  <si>
    <t>1400821609</t>
  </si>
  <si>
    <t>138</t>
  </si>
  <si>
    <t>998726213</t>
  </si>
  <si>
    <t>Přesun hmot procentní pro instalační prefabrikáty v objektech v do 24 m</t>
  </si>
  <si>
    <t>511125623</t>
  </si>
  <si>
    <t>727</t>
  </si>
  <si>
    <t>Zdravotechnika - požární ochrana</t>
  </si>
  <si>
    <t>139</t>
  </si>
  <si>
    <t>727111324-R</t>
  </si>
  <si>
    <t>Prostup plastového  potrubí D 33 mm stěnou tl 30 cm včetně dodatečné izolace požární odolnost EI 60-120</t>
  </si>
  <si>
    <t>903005022</t>
  </si>
  <si>
    <t>140</t>
  </si>
  <si>
    <t>727111404</t>
  </si>
  <si>
    <t>Prostup plastového potrubí D 33 mm stropem tl 20cm včetně dodatečné izolace požární odolnost EI 60-120</t>
  </si>
  <si>
    <t>438137536</t>
  </si>
  <si>
    <t>141</t>
  </si>
  <si>
    <t>727111405</t>
  </si>
  <si>
    <t>Prostup plastového potrubí D 40 mm stropem tl 20cm včetně dodatečné izolace požární odolnost EI 60-120</t>
  </si>
  <si>
    <t>-757519551</t>
  </si>
  <si>
    <t>142</t>
  </si>
  <si>
    <t>727111406</t>
  </si>
  <si>
    <t>Prostup plastového potrubí D 54 mm stropem tl 20cm včetně dodatečné izolace požární odolnost EI 60-120</t>
  </si>
  <si>
    <t>1778206823</t>
  </si>
  <si>
    <t>143</t>
  </si>
  <si>
    <t>727111407</t>
  </si>
  <si>
    <t>Prostup plastového potrubí D 76 mm stropem tl 20cm včetně dodatečné izolace požární odolnost EI 60-120</t>
  </si>
  <si>
    <t>-157342290</t>
  </si>
  <si>
    <t>144</t>
  </si>
  <si>
    <t>727121107</t>
  </si>
  <si>
    <t>Protipožární manžeta D 110 mm z jedné strany dělící konstrukce požární odolnost EI 90</t>
  </si>
  <si>
    <t>-1314382062</t>
  </si>
  <si>
    <t>732</t>
  </si>
  <si>
    <t>Ústřední vytápění - strojovny</t>
  </si>
  <si>
    <t>145</t>
  </si>
  <si>
    <t>732421201.WLO R</t>
  </si>
  <si>
    <t>Elektronické cirkulační čerpadlo DN 20 s třírychlostním přepínačem _x000D_
výkonu, stavební délka 150 mm, průtok 3,7 m3/h, dopravní výška čerpadla  _x000D_
4,7 m, 230 V + modul pro časově programovatelné vypínání čerpadla</t>
  </si>
  <si>
    <t>-1018891403</t>
  </si>
  <si>
    <t>146</t>
  </si>
  <si>
    <t>998732202</t>
  </si>
  <si>
    <t>Přesun hmot procentní pro strojovny v objektech v do 12 m</t>
  </si>
  <si>
    <t>26882625</t>
  </si>
  <si>
    <t>783</t>
  </si>
  <si>
    <t>Lešení</t>
  </si>
  <si>
    <t>147</t>
  </si>
  <si>
    <t>949101112-R</t>
  </si>
  <si>
    <t>Lešení pomocné pracovní H podlahy 3,5 m</t>
  </si>
  <si>
    <t>m2</t>
  </si>
  <si>
    <t>1354617153</t>
  </si>
  <si>
    <t>777</t>
  </si>
  <si>
    <t>Ostatní -stavební přípomoce</t>
  </si>
  <si>
    <t>148</t>
  </si>
  <si>
    <t>HZS 2491</t>
  </si>
  <si>
    <t xml:space="preserve">stavební přípomoce - drážky pro kanalizaci a vodovod ve zdech a podlaze včetně začištění - cca 200 m, prostupy zdmi a stropy (kromě prostupů zanesených do stavební části PD) včetně začištění - cca 50 ks, doprava a uložení vybouraných hmot na skládku   _x000D_
</t>
  </si>
  <si>
    <t>303254206</t>
  </si>
  <si>
    <t>Odtokový sprchový podlahový žlab plynule prodloužitelný - dl. 900 mm, výška vodní uzávěry 50 mm + můstkový rošt dl. 900 mm, černá - S1
např. ADVANTIX VARIO</t>
  </si>
  <si>
    <t>Odtokový sprchový podlahový žlab plynule prodloužitelný - dl. 975 mm, výška vodní uzávěry 50 mm + můstkový rošt dl. 975 mm, chrom - S
např. ADVANTIX VARIO</t>
  </si>
  <si>
    <t>Napojení na stávající vodovodní přípojku PE D 40</t>
  </si>
  <si>
    <t>Keramický bezbariérový klozet závěsný bílý 375x730 mm, s technologií rimless + sedátko duroplastové pro postižené, bílé 373x449 mm - KI
např. SAPHO ETIUDA CLEAN ON K670-002 + SAPHO URAN PROJECT 1010</t>
  </si>
  <si>
    <t>Keramický klozet závěsný bílý 365x530 mm, s technologií rimless + sedátko duroplastové s poklopem se zpomalovacím mechanismem soft close, bílé 365x450 mm - K
např. SAPHO BRILLA 100614 + SAPHO LENA 1703-113</t>
  </si>
  <si>
    <t>Keramický bezvodý pisoár bílý (funguje bez přívodu vody a elektřiny) 320x555x370 mm včetně odtokového kolene - napojuje se bez sifonu - P
např. ECOSTEP P1.1</t>
  </si>
  <si>
    <t>Keramické umyvadlo bílé 500x410x185 mm + ventil odpadní umyvadlový Click-Clack 5/4“ chrom + sifon chrom - U2
např. LYRA PLUS H814381</t>
  </si>
  <si>
    <t>Keramické umyvadlo na desku bílé 500x400x135 mm + ventil odpadní umyvadlový Click-Clack 5/4“ chrom + sifon černá mat, odpad 32 mm - U1
např. SAPHO GARDA AR452 + sifon ALCAPLAST DESIGN A400</t>
  </si>
  <si>
    <t>Keramické umyvadlo pro tělesně postižené bílé 590x455x205 mm s přepadem a s otvorem pro baterii + neuzavíratelná umyvadlová kulatá výpust 5/4“, chrom + sifon šetřící místo chrom - UI
např. SAPHO DISABLED 10TP60060</t>
  </si>
  <si>
    <t>Nábytkové umývátko litý mramor, bílé, 500x100x250 mm, baterie vpravo + ventil odpadní umyvadlový Click-Clack 5/4“ chrom + sifon plastový šetřící místo - UM
např. SAPHO SMALL ARIANA SM016</t>
  </si>
  <si>
    <t>Keramická výlevka závěsná bílá 435x407x510 mm se sklopnou plastovou mřížkou - VL
např. JIKA MIRA H851049</t>
  </si>
  <si>
    <t>Baterie dřezová nástěnná páková s otáčivým plochým ústím a délkou ramínka 300 mm - pro výlevku
např. JIKA TALAS H3111N70042401</t>
  </si>
  <si>
    <t>Baterie umyvadlová stojánková páková chrom, výška 122 mm se spodním otočným ramínkem 143 mm - U2
např. DEEP BY JIKA H3511U10042201</t>
  </si>
  <si>
    <t>Baterie umyvadlová stojánková páková černá mat, 120x167 mm k umyvadlu na desku - U1
např. SAPHO SPY PY02/15</t>
  </si>
  <si>
    <t>Baterie umyvadlová stojánková páková pro tělesně postižené s otočnou hubicí, vysoká 278 mm, chrom - UI
např. SAPHO LEA LE006</t>
  </si>
  <si>
    <t>Baterie umyvadlová stojánková páková chrom, výška 139 mm - UM
např. SAPHO SMALL SM06</t>
  </si>
  <si>
    <t>Baterie umyvadlová stojánková automatická senzorová se směšovacím zařízením a nastavitelným omezovačem teploty, bateriová, chrom lesk, 174x170 mm - U
např. GROHE EUROSMART 36422000</t>
  </si>
  <si>
    <t>Baterie sprchová nástěnná páková kovová, rozteč 150 mm, s držákem a hadicí dl. 120 cm - do skladu odpadků</t>
  </si>
  <si>
    <t>Baterie sprchová podomítková - sprchový set - páková baterie s přepínáním, ruční sprcha, hlavová sprcha SLIM o průměru 300 mm včetně stěnového ramínka, podomítkového tělesa, chrom lesklý - S
např. SAPHO TREVIA TN042-01</t>
  </si>
  <si>
    <t>Baterie sprchová podomítková - sprchový set - páková baterie s přepínáním, ruční sprcha, hlavová sprcha Ultra Thin 2 mm 300x300 mm včetně stěnového ramínka, podomítkového tělesa, černá mat - S1
např. REA SOHO RE0420</t>
  </si>
  <si>
    <t>Vystrojení pro umyvadla v umyvadlovém pultu - U
sifon plastový šetřící místo DN 40 + neuzavíratelná umyvadlová kulatá výpust 5/4“, chrom</t>
  </si>
  <si>
    <t>Předstěnový instalační systém do masivní zděné kce - pro závěsné WC s ovládáním zepředu, montážní výška 1062 mm  + ovládací tlačítko chrom lesk, 247x165 mm - obdélníková tlačítka, dvojčinné-K např. ALCAPLAST AM115/1000 + ALCAPLAST THIN M571</t>
  </si>
  <si>
    <t xml:space="preserve">Předstěnový instalační systém do masivní zděné kce - pro závěsné WC s ovládáním zepředu, montážní výška 1062 mm  + ovládací tlačítko černá mat, 247x165 mm - obdélníková tlačítka, dvojčinné - K např. ALCAPLAST AM115/1000 + ALCAPLAST THIN M 578 </t>
  </si>
  <si>
    <t>Předst. inst. systém pro suchou instalaci - pro bezbar. závěs. WC vč. madel s ovládáním zepředu+ ovl. tlačítko chrom lesk, 247x165mm, obdél. tlačítka, dvojčinné + oddál. pneu. ovládání podomítkové 100mm-KI, např.ALCAPLAST AM101/1300H + THIN M571 + MPO11</t>
  </si>
  <si>
    <t>Předstěnový instalační systém s nádržkou pro závěsnou výlevku (včetně zvukoizolační soupravy a integrovaného rohového ventilu) + ovládací tlačítko Dual Flush bílá barva 250x23x160 mm - obdélníková tlačítka - VL
např. JIKA WASTE SINK SYSTEM H893607</t>
  </si>
  <si>
    <t>722181252</t>
  </si>
  <si>
    <t>Ochrana vodovodního potrubí přilepenými termoizolačními trubicemi z PE tl do 25 mm DN do 45 mm</t>
  </si>
  <si>
    <t>-1731566542</t>
  </si>
  <si>
    <t>BAK stavební společnost, a.s</t>
  </si>
  <si>
    <t>28402758</t>
  </si>
  <si>
    <t>CZ28402758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</si>
</sst>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8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sz val="10"/>
      <color rgb="FF46464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6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29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4" fontId="2" fillId="0" borderId="0" xfId="0" applyNumberFormat="1" applyFont="1" applyAlignment="1">
      <alignment vertical="center"/>
    </xf>
    <xf numFmtId="0" fontId="30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1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1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4" fontId="31" fillId="0" borderId="0" xfId="0" applyNumberFormat="1" applyFont="1" applyAlignment="1">
      <alignment vertical="center"/>
    </xf>
    <xf numFmtId="0" fontId="22" fillId="0" borderId="0" xfId="0" applyFont="1" applyAlignment="1">
      <alignment horizontal="center" vertical="center"/>
    </xf>
    <xf numFmtId="0" fontId="0" fillId="0" borderId="3" xfId="0" applyFont="1" applyBorder="1" applyAlignment="1" applyProtection="1">
      <alignment vertical="center"/>
      <protection locked="0"/>
    </xf>
    <xf numFmtId="0" fontId="7" fillId="0" borderId="0" xfId="0" applyFont="1" applyAlignment="1" applyProtection="1">
      <alignment horizontal="left" vertical="center"/>
      <protection locked="0"/>
    </xf>
    <xf numFmtId="4" fontId="7" fillId="3" borderId="0" xfId="0" applyNumberFormat="1" applyFont="1" applyFill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23" fillId="5" borderId="0" xfId="0" applyFont="1" applyFill="1" applyAlignment="1">
      <alignment horizontal="left" vertical="center"/>
    </xf>
    <xf numFmtId="4" fontId="23" fillId="5" borderId="0" xfId="0" applyNumberFormat="1" applyFont="1" applyFill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 applyProtection="1">
      <alignment horizontal="center" vertical="center" wrapText="1"/>
      <protection locked="0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167" fontId="21" fillId="3" borderId="22" xfId="0" applyNumberFormat="1" applyFont="1" applyFill="1" applyBorder="1" applyAlignment="1" applyProtection="1">
      <alignment vertical="center"/>
      <protection locked="0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0" fillId="0" borderId="0" xfId="0" applyFont="1" applyAlignment="1">
      <alignment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2" fillId="2" borderId="0" xfId="0" applyFont="1" applyFill="1" applyAlignment="1">
      <alignment horizontal="center"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7" fillId="3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14" fontId="2" fillId="3" borderId="0" xfId="0" applyNumberFormat="1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view="pageBreakPreview" zoomScale="60" zoomScaleNormal="100" workbookViewId="0">
      <selection activeCell="AN15" sqref="AN15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x14ac:dyDescent="0.2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s="1" customFormat="1" ht="36.950000000000003" customHeight="1" x14ac:dyDescent="0.2">
      <c r="AR2" s="239" t="s">
        <v>5</v>
      </c>
      <c r="AS2" s="226"/>
      <c r="AT2" s="226"/>
      <c r="AU2" s="226"/>
      <c r="AV2" s="226"/>
      <c r="AW2" s="226"/>
      <c r="AX2" s="226"/>
      <c r="AY2" s="226"/>
      <c r="AZ2" s="226"/>
      <c r="BA2" s="226"/>
      <c r="BB2" s="226"/>
      <c r="BC2" s="226"/>
      <c r="BD2" s="226"/>
      <c r="BE2" s="226"/>
      <c r="BS2" s="16" t="s">
        <v>6</v>
      </c>
      <c r="BT2" s="16" t="s">
        <v>7</v>
      </c>
    </row>
    <row r="3" spans="1:74" s="1" customFormat="1" ht="6.95" customHeight="1" x14ac:dyDescent="0.2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 x14ac:dyDescent="0.2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s="1" customFormat="1" ht="12" customHeight="1" x14ac:dyDescent="0.2">
      <c r="B5" s="19"/>
      <c r="D5" s="23" t="s">
        <v>13</v>
      </c>
      <c r="K5" s="225" t="s">
        <v>14</v>
      </c>
      <c r="L5" s="226"/>
      <c r="M5" s="226"/>
      <c r="N5" s="226"/>
      <c r="O5" s="226"/>
      <c r="P5" s="226"/>
      <c r="Q5" s="226"/>
      <c r="R5" s="226"/>
      <c r="S5" s="226"/>
      <c r="T5" s="226"/>
      <c r="U5" s="226"/>
      <c r="V5" s="226"/>
      <c r="W5" s="226"/>
      <c r="X5" s="226"/>
      <c r="Y5" s="226"/>
      <c r="Z5" s="226"/>
      <c r="AA5" s="226"/>
      <c r="AB5" s="226"/>
      <c r="AC5" s="226"/>
      <c r="AD5" s="226"/>
      <c r="AE5" s="226"/>
      <c r="AF5" s="226"/>
      <c r="AG5" s="226"/>
      <c r="AH5" s="226"/>
      <c r="AI5" s="226"/>
      <c r="AJ5" s="226"/>
      <c r="AK5" s="226"/>
      <c r="AL5" s="226"/>
      <c r="AM5" s="226"/>
      <c r="AN5" s="226"/>
      <c r="AO5" s="226"/>
      <c r="AR5" s="19"/>
      <c r="BE5" s="222" t="s">
        <v>15</v>
      </c>
      <c r="BS5" s="16" t="s">
        <v>6</v>
      </c>
    </row>
    <row r="6" spans="1:74" s="1" customFormat="1" ht="36.950000000000003" customHeight="1" x14ac:dyDescent="0.2">
      <c r="B6" s="19"/>
      <c r="D6" s="25" t="s">
        <v>16</v>
      </c>
      <c r="K6" s="227" t="s">
        <v>17</v>
      </c>
      <c r="L6" s="226"/>
      <c r="M6" s="226"/>
      <c r="N6" s="226"/>
      <c r="O6" s="226"/>
      <c r="P6" s="226"/>
      <c r="Q6" s="226"/>
      <c r="R6" s="226"/>
      <c r="S6" s="226"/>
      <c r="T6" s="226"/>
      <c r="U6" s="226"/>
      <c r="V6" s="226"/>
      <c r="W6" s="226"/>
      <c r="X6" s="226"/>
      <c r="Y6" s="226"/>
      <c r="Z6" s="226"/>
      <c r="AA6" s="226"/>
      <c r="AB6" s="226"/>
      <c r="AC6" s="226"/>
      <c r="AD6" s="226"/>
      <c r="AE6" s="226"/>
      <c r="AF6" s="226"/>
      <c r="AG6" s="226"/>
      <c r="AH6" s="226"/>
      <c r="AI6" s="226"/>
      <c r="AJ6" s="226"/>
      <c r="AK6" s="226"/>
      <c r="AL6" s="226"/>
      <c r="AM6" s="226"/>
      <c r="AN6" s="226"/>
      <c r="AO6" s="226"/>
      <c r="AR6" s="19"/>
      <c r="BE6" s="223"/>
      <c r="BS6" s="16" t="s">
        <v>6</v>
      </c>
    </row>
    <row r="7" spans="1:74" s="1" customFormat="1" ht="12" customHeight="1" x14ac:dyDescent="0.2">
      <c r="B7" s="19"/>
      <c r="D7" s="26" t="s">
        <v>18</v>
      </c>
      <c r="K7" s="24" t="s">
        <v>1</v>
      </c>
      <c r="AK7" s="26" t="s">
        <v>19</v>
      </c>
      <c r="AN7" s="24" t="s">
        <v>1</v>
      </c>
      <c r="AR7" s="19"/>
      <c r="BE7" s="223"/>
      <c r="BS7" s="16" t="s">
        <v>6</v>
      </c>
    </row>
    <row r="8" spans="1:74" s="1" customFormat="1" ht="12" customHeight="1" x14ac:dyDescent="0.2">
      <c r="B8" s="19"/>
      <c r="D8" s="26" t="s">
        <v>20</v>
      </c>
      <c r="K8" s="24" t="s">
        <v>21</v>
      </c>
      <c r="AK8" s="26" t="s">
        <v>22</v>
      </c>
      <c r="AN8" s="264">
        <v>44340</v>
      </c>
      <c r="AR8" s="19"/>
      <c r="BE8" s="223"/>
      <c r="BS8" s="16" t="s">
        <v>6</v>
      </c>
    </row>
    <row r="9" spans="1:74" s="1" customFormat="1" ht="14.45" customHeight="1" x14ac:dyDescent="0.2">
      <c r="B9" s="19"/>
      <c r="AR9" s="19"/>
      <c r="BE9" s="223"/>
      <c r="BS9" s="16" t="s">
        <v>6</v>
      </c>
    </row>
    <row r="10" spans="1:74" s="1" customFormat="1" ht="12" customHeight="1" x14ac:dyDescent="0.2">
      <c r="B10" s="19"/>
      <c r="D10" s="26" t="s">
        <v>23</v>
      </c>
      <c r="AK10" s="26" t="s">
        <v>24</v>
      </c>
      <c r="AN10" s="24" t="s">
        <v>1</v>
      </c>
      <c r="AR10" s="19"/>
      <c r="BE10" s="223"/>
      <c r="BS10" s="16" t="s">
        <v>6</v>
      </c>
    </row>
    <row r="11" spans="1:74" s="1" customFormat="1" ht="18.399999999999999" customHeight="1" x14ac:dyDescent="0.2">
      <c r="B11" s="19"/>
      <c r="E11" s="24" t="s">
        <v>25</v>
      </c>
      <c r="AK11" s="26" t="s">
        <v>26</v>
      </c>
      <c r="AN11" s="24" t="s">
        <v>1</v>
      </c>
      <c r="AR11" s="19"/>
      <c r="BE11" s="223"/>
      <c r="BS11" s="16" t="s">
        <v>6</v>
      </c>
    </row>
    <row r="12" spans="1:74" s="1" customFormat="1" ht="6.95" customHeight="1" x14ac:dyDescent="0.2">
      <c r="B12" s="19"/>
      <c r="AR12" s="19"/>
      <c r="BE12" s="223"/>
      <c r="BS12" s="16" t="s">
        <v>6</v>
      </c>
    </row>
    <row r="13" spans="1:74" s="1" customFormat="1" ht="12" customHeight="1" x14ac:dyDescent="0.2">
      <c r="B13" s="19"/>
      <c r="D13" s="26" t="s">
        <v>27</v>
      </c>
      <c r="AK13" s="26" t="s">
        <v>24</v>
      </c>
      <c r="AN13" s="28" t="s">
        <v>767</v>
      </c>
      <c r="AR13" s="19"/>
      <c r="BE13" s="223"/>
      <c r="BS13" s="16" t="s">
        <v>6</v>
      </c>
    </row>
    <row r="14" spans="1:74" ht="12.75" x14ac:dyDescent="0.2">
      <c r="B14" s="19"/>
      <c r="E14" s="228" t="s">
        <v>766</v>
      </c>
      <c r="F14" s="229"/>
      <c r="G14" s="229"/>
      <c r="H14" s="229"/>
      <c r="I14" s="229"/>
      <c r="J14" s="229"/>
      <c r="K14" s="229"/>
      <c r="L14" s="229"/>
      <c r="M14" s="229"/>
      <c r="N14" s="229"/>
      <c r="O14" s="229"/>
      <c r="P14" s="229"/>
      <c r="Q14" s="229"/>
      <c r="R14" s="229"/>
      <c r="S14" s="229"/>
      <c r="T14" s="229"/>
      <c r="U14" s="229"/>
      <c r="V14" s="229"/>
      <c r="W14" s="229"/>
      <c r="X14" s="229"/>
      <c r="Y14" s="229"/>
      <c r="Z14" s="229"/>
      <c r="AA14" s="229"/>
      <c r="AB14" s="229"/>
      <c r="AC14" s="229"/>
      <c r="AD14" s="229"/>
      <c r="AE14" s="229"/>
      <c r="AF14" s="229"/>
      <c r="AG14" s="229"/>
      <c r="AH14" s="229"/>
      <c r="AI14" s="229"/>
      <c r="AJ14" s="229"/>
      <c r="AK14" s="26" t="s">
        <v>26</v>
      </c>
      <c r="AN14" s="28" t="s">
        <v>768</v>
      </c>
      <c r="AR14" s="19"/>
      <c r="BE14" s="223"/>
      <c r="BS14" s="16" t="s">
        <v>6</v>
      </c>
    </row>
    <row r="15" spans="1:74" s="1" customFormat="1" ht="6.95" customHeight="1" x14ac:dyDescent="0.2">
      <c r="B15" s="19"/>
      <c r="AR15" s="19"/>
      <c r="BE15" s="223"/>
      <c r="BS15" s="16" t="s">
        <v>3</v>
      </c>
    </row>
    <row r="16" spans="1:74" s="1" customFormat="1" ht="12" customHeight="1" x14ac:dyDescent="0.2">
      <c r="B16" s="19"/>
      <c r="D16" s="26" t="s">
        <v>28</v>
      </c>
      <c r="AK16" s="26" t="s">
        <v>24</v>
      </c>
      <c r="AN16" s="24" t="s">
        <v>1</v>
      </c>
      <c r="AR16" s="19"/>
      <c r="BE16" s="223"/>
      <c r="BS16" s="16" t="s">
        <v>3</v>
      </c>
    </row>
    <row r="17" spans="1:71" s="1" customFormat="1" ht="18.399999999999999" customHeight="1" x14ac:dyDescent="0.2">
      <c r="B17" s="19"/>
      <c r="E17" s="24" t="s">
        <v>29</v>
      </c>
      <c r="AK17" s="26" t="s">
        <v>26</v>
      </c>
      <c r="AN17" s="24" t="s">
        <v>1</v>
      </c>
      <c r="AR17" s="19"/>
      <c r="BE17" s="223"/>
      <c r="BS17" s="16" t="s">
        <v>30</v>
      </c>
    </row>
    <row r="18" spans="1:71" s="1" customFormat="1" ht="6.95" customHeight="1" x14ac:dyDescent="0.2">
      <c r="B18" s="19"/>
      <c r="AR18" s="19"/>
      <c r="BE18" s="223"/>
      <c r="BS18" s="16" t="s">
        <v>6</v>
      </c>
    </row>
    <row r="19" spans="1:71" s="1" customFormat="1" ht="12" customHeight="1" x14ac:dyDescent="0.2">
      <c r="B19" s="19"/>
      <c r="D19" s="26" t="s">
        <v>31</v>
      </c>
      <c r="AK19" s="26" t="s">
        <v>24</v>
      </c>
      <c r="AN19" s="24" t="s">
        <v>1</v>
      </c>
      <c r="AR19" s="19"/>
      <c r="BE19" s="223"/>
      <c r="BS19" s="16" t="s">
        <v>6</v>
      </c>
    </row>
    <row r="20" spans="1:71" s="1" customFormat="1" ht="18.399999999999999" customHeight="1" x14ac:dyDescent="0.2">
      <c r="B20" s="19"/>
      <c r="E20" s="24" t="s">
        <v>32</v>
      </c>
      <c r="AK20" s="26" t="s">
        <v>26</v>
      </c>
      <c r="AN20" s="24" t="s">
        <v>1</v>
      </c>
      <c r="AR20" s="19"/>
      <c r="BE20" s="223"/>
      <c r="BS20" s="16" t="s">
        <v>30</v>
      </c>
    </row>
    <row r="21" spans="1:71" s="1" customFormat="1" ht="6.95" customHeight="1" x14ac:dyDescent="0.2">
      <c r="B21" s="19"/>
      <c r="AR21" s="19"/>
      <c r="BE21" s="223"/>
    </row>
    <row r="22" spans="1:71" s="1" customFormat="1" ht="12" customHeight="1" x14ac:dyDescent="0.2">
      <c r="B22" s="19"/>
      <c r="D22" s="26" t="s">
        <v>33</v>
      </c>
      <c r="AR22" s="19"/>
      <c r="BE22" s="223"/>
    </row>
    <row r="23" spans="1:71" s="1" customFormat="1" ht="16.5" customHeight="1" x14ac:dyDescent="0.2">
      <c r="B23" s="19"/>
      <c r="E23" s="230" t="s">
        <v>1</v>
      </c>
      <c r="F23" s="230"/>
      <c r="G23" s="230"/>
      <c r="H23" s="230"/>
      <c r="I23" s="230"/>
      <c r="J23" s="230"/>
      <c r="K23" s="230"/>
      <c r="L23" s="230"/>
      <c r="M23" s="230"/>
      <c r="N23" s="230"/>
      <c r="O23" s="230"/>
      <c r="P23" s="230"/>
      <c r="Q23" s="230"/>
      <c r="R23" s="230"/>
      <c r="S23" s="230"/>
      <c r="T23" s="230"/>
      <c r="U23" s="230"/>
      <c r="V23" s="230"/>
      <c r="W23" s="230"/>
      <c r="X23" s="230"/>
      <c r="Y23" s="230"/>
      <c r="Z23" s="230"/>
      <c r="AA23" s="230"/>
      <c r="AB23" s="230"/>
      <c r="AC23" s="230"/>
      <c r="AD23" s="230"/>
      <c r="AE23" s="230"/>
      <c r="AF23" s="230"/>
      <c r="AG23" s="230"/>
      <c r="AH23" s="230"/>
      <c r="AI23" s="230"/>
      <c r="AJ23" s="230"/>
      <c r="AK23" s="230"/>
      <c r="AL23" s="230"/>
      <c r="AM23" s="230"/>
      <c r="AN23" s="230"/>
      <c r="AR23" s="19"/>
      <c r="BE23" s="223"/>
    </row>
    <row r="24" spans="1:71" s="1" customFormat="1" ht="6.95" customHeight="1" x14ac:dyDescent="0.2">
      <c r="B24" s="19"/>
      <c r="AR24" s="19"/>
      <c r="BE24" s="223"/>
    </row>
    <row r="25" spans="1:71" s="1" customFormat="1" ht="6.95" customHeight="1" x14ac:dyDescent="0.2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223"/>
    </row>
    <row r="26" spans="1:71" s="2" customFormat="1" ht="25.9" customHeight="1" x14ac:dyDescent="0.2">
      <c r="A26" s="31"/>
      <c r="B26" s="32"/>
      <c r="C26" s="31"/>
      <c r="D26" s="33" t="s">
        <v>34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31">
        <f>ROUND(AG94,2)</f>
        <v>1403783.16</v>
      </c>
      <c r="AL26" s="232"/>
      <c r="AM26" s="232"/>
      <c r="AN26" s="232"/>
      <c r="AO26" s="232"/>
      <c r="AP26" s="31"/>
      <c r="AQ26" s="31"/>
      <c r="AR26" s="32"/>
      <c r="BE26" s="223"/>
    </row>
    <row r="27" spans="1:71" s="2" customFormat="1" ht="6.95" customHeight="1" x14ac:dyDescent="0.2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2"/>
      <c r="BE27" s="223"/>
    </row>
    <row r="28" spans="1:71" s="2" customFormat="1" ht="12.75" x14ac:dyDescent="0.2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233" t="s">
        <v>35</v>
      </c>
      <c r="M28" s="233"/>
      <c r="N28" s="233"/>
      <c r="O28" s="233"/>
      <c r="P28" s="233"/>
      <c r="Q28" s="31"/>
      <c r="R28" s="31"/>
      <c r="S28" s="31"/>
      <c r="T28" s="31"/>
      <c r="U28" s="31"/>
      <c r="V28" s="31"/>
      <c r="W28" s="233" t="s">
        <v>36</v>
      </c>
      <c r="X28" s="233"/>
      <c r="Y28" s="233"/>
      <c r="Z28" s="233"/>
      <c r="AA28" s="233"/>
      <c r="AB28" s="233"/>
      <c r="AC28" s="233"/>
      <c r="AD28" s="233"/>
      <c r="AE28" s="233"/>
      <c r="AF28" s="31"/>
      <c r="AG28" s="31"/>
      <c r="AH28" s="31"/>
      <c r="AI28" s="31"/>
      <c r="AJ28" s="31"/>
      <c r="AK28" s="233" t="s">
        <v>37</v>
      </c>
      <c r="AL28" s="233"/>
      <c r="AM28" s="233"/>
      <c r="AN28" s="233"/>
      <c r="AO28" s="233"/>
      <c r="AP28" s="31"/>
      <c r="AQ28" s="31"/>
      <c r="AR28" s="32"/>
      <c r="BE28" s="223"/>
    </row>
    <row r="29" spans="1:71" s="3" customFormat="1" ht="14.45" customHeight="1" x14ac:dyDescent="0.2">
      <c r="B29" s="36"/>
      <c r="D29" s="26" t="s">
        <v>38</v>
      </c>
      <c r="F29" s="26" t="s">
        <v>39</v>
      </c>
      <c r="L29" s="221">
        <v>0.21</v>
      </c>
      <c r="M29" s="220"/>
      <c r="N29" s="220"/>
      <c r="O29" s="220"/>
      <c r="P29" s="220"/>
      <c r="W29" s="219">
        <f>ROUND(AZ94, 2)</f>
        <v>1403783.16</v>
      </c>
      <c r="X29" s="220"/>
      <c r="Y29" s="220"/>
      <c r="Z29" s="220"/>
      <c r="AA29" s="220"/>
      <c r="AB29" s="220"/>
      <c r="AC29" s="220"/>
      <c r="AD29" s="220"/>
      <c r="AE29" s="220"/>
      <c r="AK29" s="219">
        <f>ROUND(AV94, 2)</f>
        <v>294794.46000000002</v>
      </c>
      <c r="AL29" s="220"/>
      <c r="AM29" s="220"/>
      <c r="AN29" s="220"/>
      <c r="AO29" s="220"/>
      <c r="AR29" s="36"/>
      <c r="BE29" s="224"/>
    </row>
    <row r="30" spans="1:71" s="3" customFormat="1" ht="14.45" customHeight="1" x14ac:dyDescent="0.2">
      <c r="B30" s="36"/>
      <c r="F30" s="26" t="s">
        <v>40</v>
      </c>
      <c r="L30" s="221">
        <v>0.15</v>
      </c>
      <c r="M30" s="220"/>
      <c r="N30" s="220"/>
      <c r="O30" s="220"/>
      <c r="P30" s="220"/>
      <c r="W30" s="219">
        <f>ROUND(BA94, 2)</f>
        <v>0</v>
      </c>
      <c r="X30" s="220"/>
      <c r="Y30" s="220"/>
      <c r="Z30" s="220"/>
      <c r="AA30" s="220"/>
      <c r="AB30" s="220"/>
      <c r="AC30" s="220"/>
      <c r="AD30" s="220"/>
      <c r="AE30" s="220"/>
      <c r="AK30" s="219">
        <f>ROUND(AW94, 2)</f>
        <v>0</v>
      </c>
      <c r="AL30" s="220"/>
      <c r="AM30" s="220"/>
      <c r="AN30" s="220"/>
      <c r="AO30" s="220"/>
      <c r="AR30" s="36"/>
      <c r="BE30" s="224"/>
    </row>
    <row r="31" spans="1:71" s="3" customFormat="1" ht="14.45" hidden="1" customHeight="1" x14ac:dyDescent="0.2">
      <c r="B31" s="36"/>
      <c r="F31" s="26" t="s">
        <v>41</v>
      </c>
      <c r="L31" s="221">
        <v>0.21</v>
      </c>
      <c r="M31" s="220"/>
      <c r="N31" s="220"/>
      <c r="O31" s="220"/>
      <c r="P31" s="220"/>
      <c r="W31" s="219">
        <f>ROUND(BB94, 2)</f>
        <v>0</v>
      </c>
      <c r="X31" s="220"/>
      <c r="Y31" s="220"/>
      <c r="Z31" s="220"/>
      <c r="AA31" s="220"/>
      <c r="AB31" s="220"/>
      <c r="AC31" s="220"/>
      <c r="AD31" s="220"/>
      <c r="AE31" s="220"/>
      <c r="AK31" s="219">
        <v>0</v>
      </c>
      <c r="AL31" s="220"/>
      <c r="AM31" s="220"/>
      <c r="AN31" s="220"/>
      <c r="AO31" s="220"/>
      <c r="AR31" s="36"/>
      <c r="BE31" s="224"/>
    </row>
    <row r="32" spans="1:71" s="3" customFormat="1" ht="14.45" hidden="1" customHeight="1" x14ac:dyDescent="0.2">
      <c r="B32" s="36"/>
      <c r="F32" s="26" t="s">
        <v>42</v>
      </c>
      <c r="L32" s="221">
        <v>0.15</v>
      </c>
      <c r="M32" s="220"/>
      <c r="N32" s="220"/>
      <c r="O32" s="220"/>
      <c r="P32" s="220"/>
      <c r="W32" s="219">
        <f>ROUND(BC94, 2)</f>
        <v>0</v>
      </c>
      <c r="X32" s="220"/>
      <c r="Y32" s="220"/>
      <c r="Z32" s="220"/>
      <c r="AA32" s="220"/>
      <c r="AB32" s="220"/>
      <c r="AC32" s="220"/>
      <c r="AD32" s="220"/>
      <c r="AE32" s="220"/>
      <c r="AK32" s="219">
        <v>0</v>
      </c>
      <c r="AL32" s="220"/>
      <c r="AM32" s="220"/>
      <c r="AN32" s="220"/>
      <c r="AO32" s="220"/>
      <c r="AR32" s="36"/>
      <c r="BE32" s="224"/>
    </row>
    <row r="33" spans="1:57" s="3" customFormat="1" ht="14.45" hidden="1" customHeight="1" x14ac:dyDescent="0.2">
      <c r="B33" s="36"/>
      <c r="F33" s="26" t="s">
        <v>43</v>
      </c>
      <c r="L33" s="221">
        <v>0</v>
      </c>
      <c r="M33" s="220"/>
      <c r="N33" s="220"/>
      <c r="O33" s="220"/>
      <c r="P33" s="220"/>
      <c r="W33" s="219">
        <f>ROUND(BD94, 2)</f>
        <v>0</v>
      </c>
      <c r="X33" s="220"/>
      <c r="Y33" s="220"/>
      <c r="Z33" s="220"/>
      <c r="AA33" s="220"/>
      <c r="AB33" s="220"/>
      <c r="AC33" s="220"/>
      <c r="AD33" s="220"/>
      <c r="AE33" s="220"/>
      <c r="AK33" s="219">
        <v>0</v>
      </c>
      <c r="AL33" s="220"/>
      <c r="AM33" s="220"/>
      <c r="AN33" s="220"/>
      <c r="AO33" s="220"/>
      <c r="AR33" s="36"/>
      <c r="BE33" s="224"/>
    </row>
    <row r="34" spans="1:57" s="2" customFormat="1" ht="6.95" customHeight="1" x14ac:dyDescent="0.2">
      <c r="A34" s="31"/>
      <c r="B34" s="32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2"/>
      <c r="BE34" s="223"/>
    </row>
    <row r="35" spans="1:57" s="2" customFormat="1" ht="25.9" customHeight="1" x14ac:dyDescent="0.2">
      <c r="A35" s="31"/>
      <c r="B35" s="32"/>
      <c r="C35" s="37"/>
      <c r="D35" s="38" t="s">
        <v>44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45</v>
      </c>
      <c r="U35" s="39"/>
      <c r="V35" s="39"/>
      <c r="W35" s="39"/>
      <c r="X35" s="254" t="s">
        <v>46</v>
      </c>
      <c r="Y35" s="255"/>
      <c r="Z35" s="255"/>
      <c r="AA35" s="255"/>
      <c r="AB35" s="255"/>
      <c r="AC35" s="39"/>
      <c r="AD35" s="39"/>
      <c r="AE35" s="39"/>
      <c r="AF35" s="39"/>
      <c r="AG35" s="39"/>
      <c r="AH35" s="39"/>
      <c r="AI35" s="39"/>
      <c r="AJ35" s="39"/>
      <c r="AK35" s="256">
        <f>SUM(AK26:AK33)</f>
        <v>1698577.6199999999</v>
      </c>
      <c r="AL35" s="255"/>
      <c r="AM35" s="255"/>
      <c r="AN35" s="255"/>
      <c r="AO35" s="257"/>
      <c r="AP35" s="37"/>
      <c r="AQ35" s="37"/>
      <c r="AR35" s="32"/>
      <c r="BE35" s="31"/>
    </row>
    <row r="36" spans="1:57" s="2" customFormat="1" ht="6.95" customHeight="1" x14ac:dyDescent="0.2">
      <c r="A36" s="31"/>
      <c r="B36" s="32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2"/>
      <c r="BE36" s="31"/>
    </row>
    <row r="37" spans="1:57" s="2" customFormat="1" ht="14.45" customHeight="1" x14ac:dyDescent="0.2">
      <c r="A37" s="31"/>
      <c r="B37" s="32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2"/>
      <c r="BE37" s="31"/>
    </row>
    <row r="38" spans="1:57" s="1" customFormat="1" ht="14.45" customHeight="1" x14ac:dyDescent="0.2">
      <c r="B38" s="19"/>
      <c r="AR38" s="19"/>
    </row>
    <row r="39" spans="1:57" s="1" customFormat="1" ht="14.45" customHeight="1" x14ac:dyDescent="0.2">
      <c r="B39" s="19"/>
      <c r="AR39" s="19"/>
    </row>
    <row r="40" spans="1:57" s="1" customFormat="1" ht="14.45" customHeight="1" x14ac:dyDescent="0.2">
      <c r="B40" s="19"/>
      <c r="AR40" s="19"/>
    </row>
    <row r="41" spans="1:57" s="1" customFormat="1" ht="14.45" customHeight="1" x14ac:dyDescent="0.2">
      <c r="B41" s="19"/>
      <c r="AR41" s="19"/>
    </row>
    <row r="42" spans="1:57" s="1" customFormat="1" ht="14.45" customHeight="1" x14ac:dyDescent="0.2">
      <c r="B42" s="19"/>
      <c r="AR42" s="19"/>
    </row>
    <row r="43" spans="1:57" s="1" customFormat="1" ht="14.45" customHeight="1" x14ac:dyDescent="0.2">
      <c r="B43" s="19"/>
      <c r="AR43" s="19"/>
    </row>
    <row r="44" spans="1:57" s="1" customFormat="1" ht="14.45" customHeight="1" x14ac:dyDescent="0.2">
      <c r="B44" s="19"/>
      <c r="AR44" s="19"/>
    </row>
    <row r="45" spans="1:57" s="1" customFormat="1" ht="14.45" customHeight="1" x14ac:dyDescent="0.2">
      <c r="B45" s="19"/>
      <c r="AR45" s="19"/>
    </row>
    <row r="46" spans="1:57" s="1" customFormat="1" ht="14.45" customHeight="1" x14ac:dyDescent="0.2">
      <c r="B46" s="19"/>
      <c r="AR46" s="19"/>
    </row>
    <row r="47" spans="1:57" s="1" customFormat="1" ht="14.45" customHeight="1" x14ac:dyDescent="0.2">
      <c r="B47" s="19"/>
      <c r="AR47" s="19"/>
    </row>
    <row r="48" spans="1:57" s="1" customFormat="1" ht="14.45" customHeight="1" x14ac:dyDescent="0.2">
      <c r="B48" s="19"/>
      <c r="AR48" s="19"/>
    </row>
    <row r="49" spans="1:57" s="2" customFormat="1" ht="14.45" customHeight="1" x14ac:dyDescent="0.2">
      <c r="B49" s="41"/>
      <c r="D49" s="42" t="s">
        <v>47</v>
      </c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">
        <v>48</v>
      </c>
      <c r="AI49" s="43"/>
      <c r="AJ49" s="43"/>
      <c r="AK49" s="43"/>
      <c r="AL49" s="43"/>
      <c r="AM49" s="43"/>
      <c r="AN49" s="43"/>
      <c r="AO49" s="43"/>
      <c r="AR49" s="41"/>
    </row>
    <row r="50" spans="1:57" x14ac:dyDescent="0.2">
      <c r="B50" s="19"/>
      <c r="AR50" s="19"/>
    </row>
    <row r="51" spans="1:57" x14ac:dyDescent="0.2">
      <c r="B51" s="19"/>
      <c r="AR51" s="19"/>
    </row>
    <row r="52" spans="1:57" x14ac:dyDescent="0.2">
      <c r="B52" s="19"/>
      <c r="AR52" s="19"/>
    </row>
    <row r="53" spans="1:57" x14ac:dyDescent="0.2">
      <c r="B53" s="19"/>
      <c r="AR53" s="19"/>
    </row>
    <row r="54" spans="1:57" x14ac:dyDescent="0.2">
      <c r="B54" s="19"/>
      <c r="AR54" s="19"/>
    </row>
    <row r="55" spans="1:57" x14ac:dyDescent="0.2">
      <c r="B55" s="19"/>
      <c r="AR55" s="19"/>
    </row>
    <row r="56" spans="1:57" x14ac:dyDescent="0.2">
      <c r="B56" s="19"/>
      <c r="AR56" s="19"/>
    </row>
    <row r="57" spans="1:57" x14ac:dyDescent="0.2">
      <c r="B57" s="19"/>
      <c r="AR57" s="19"/>
    </row>
    <row r="58" spans="1:57" x14ac:dyDescent="0.2">
      <c r="B58" s="19"/>
      <c r="AR58" s="19"/>
    </row>
    <row r="59" spans="1:57" x14ac:dyDescent="0.2">
      <c r="B59" s="19"/>
      <c r="AR59" s="19"/>
    </row>
    <row r="60" spans="1:57" s="2" customFormat="1" ht="12.75" x14ac:dyDescent="0.2">
      <c r="A60" s="31"/>
      <c r="B60" s="32"/>
      <c r="C60" s="31"/>
      <c r="D60" s="44" t="s">
        <v>49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4" t="s">
        <v>50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4" t="s">
        <v>49</v>
      </c>
      <c r="AI60" s="34"/>
      <c r="AJ60" s="34"/>
      <c r="AK60" s="34"/>
      <c r="AL60" s="34"/>
      <c r="AM60" s="44" t="s">
        <v>50</v>
      </c>
      <c r="AN60" s="34"/>
      <c r="AO60" s="34"/>
      <c r="AP60" s="31"/>
      <c r="AQ60" s="31"/>
      <c r="AR60" s="32"/>
      <c r="BE60" s="31"/>
    </row>
    <row r="61" spans="1:57" x14ac:dyDescent="0.2">
      <c r="B61" s="19"/>
      <c r="AR61" s="19"/>
    </row>
    <row r="62" spans="1:57" x14ac:dyDescent="0.2">
      <c r="B62" s="19"/>
      <c r="AR62" s="19"/>
    </row>
    <row r="63" spans="1:57" x14ac:dyDescent="0.2">
      <c r="B63" s="19"/>
      <c r="AR63" s="19"/>
    </row>
    <row r="64" spans="1:57" s="2" customFormat="1" ht="12.75" x14ac:dyDescent="0.2">
      <c r="A64" s="31"/>
      <c r="B64" s="32"/>
      <c r="C64" s="31"/>
      <c r="D64" s="42" t="s">
        <v>51</v>
      </c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  <c r="AC64" s="45"/>
      <c r="AD64" s="45"/>
      <c r="AE64" s="45"/>
      <c r="AF64" s="45"/>
      <c r="AG64" s="45"/>
      <c r="AH64" s="42" t="s">
        <v>52</v>
      </c>
      <c r="AI64" s="45"/>
      <c r="AJ64" s="45"/>
      <c r="AK64" s="45"/>
      <c r="AL64" s="45"/>
      <c r="AM64" s="45"/>
      <c r="AN64" s="45"/>
      <c r="AO64" s="45"/>
      <c r="AP64" s="31"/>
      <c r="AQ64" s="31"/>
      <c r="AR64" s="32"/>
      <c r="BE64" s="31"/>
    </row>
    <row r="65" spans="1:57" x14ac:dyDescent="0.2">
      <c r="B65" s="19"/>
      <c r="AR65" s="19"/>
    </row>
    <row r="66" spans="1:57" x14ac:dyDescent="0.2">
      <c r="B66" s="19"/>
      <c r="AR66" s="19"/>
    </row>
    <row r="67" spans="1:57" x14ac:dyDescent="0.2">
      <c r="B67" s="19"/>
      <c r="AR67" s="19"/>
    </row>
    <row r="68" spans="1:57" x14ac:dyDescent="0.2">
      <c r="B68" s="19"/>
      <c r="AR68" s="19"/>
    </row>
    <row r="69" spans="1:57" x14ac:dyDescent="0.2">
      <c r="B69" s="19"/>
      <c r="AR69" s="19"/>
    </row>
    <row r="70" spans="1:57" x14ac:dyDescent="0.2">
      <c r="B70" s="19"/>
      <c r="AR70" s="19"/>
    </row>
    <row r="71" spans="1:57" x14ac:dyDescent="0.2">
      <c r="B71" s="19"/>
      <c r="AR71" s="19"/>
    </row>
    <row r="72" spans="1:57" x14ac:dyDescent="0.2">
      <c r="B72" s="19"/>
      <c r="AR72" s="19"/>
    </row>
    <row r="73" spans="1:57" x14ac:dyDescent="0.2">
      <c r="B73" s="19"/>
      <c r="AR73" s="19"/>
    </row>
    <row r="74" spans="1:57" x14ac:dyDescent="0.2">
      <c r="B74" s="19"/>
      <c r="AR74" s="19"/>
    </row>
    <row r="75" spans="1:57" s="2" customFormat="1" ht="12.75" x14ac:dyDescent="0.2">
      <c r="A75" s="31"/>
      <c r="B75" s="32"/>
      <c r="C75" s="31"/>
      <c r="D75" s="44" t="s">
        <v>49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4" t="s">
        <v>50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4" t="s">
        <v>49</v>
      </c>
      <c r="AI75" s="34"/>
      <c r="AJ75" s="34"/>
      <c r="AK75" s="34"/>
      <c r="AL75" s="34"/>
      <c r="AM75" s="44" t="s">
        <v>50</v>
      </c>
      <c r="AN75" s="34"/>
      <c r="AO75" s="34"/>
      <c r="AP75" s="31"/>
      <c r="AQ75" s="31"/>
      <c r="AR75" s="32"/>
      <c r="BE75" s="31"/>
    </row>
    <row r="76" spans="1:57" s="2" customFormat="1" x14ac:dyDescent="0.2">
      <c r="A76" s="31"/>
      <c r="B76" s="32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2"/>
      <c r="BE76" s="31"/>
    </row>
    <row r="77" spans="1:57" s="2" customFormat="1" ht="6.95" customHeight="1" x14ac:dyDescent="0.2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32"/>
      <c r="BE77" s="31"/>
    </row>
    <row r="81" spans="1:91" s="2" customFormat="1" ht="6.95" customHeight="1" x14ac:dyDescent="0.2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  <c r="AF81" s="49"/>
      <c r="AG81" s="49"/>
      <c r="AH81" s="49"/>
      <c r="AI81" s="49"/>
      <c r="AJ81" s="49"/>
      <c r="AK81" s="49"/>
      <c r="AL81" s="49"/>
      <c r="AM81" s="49"/>
      <c r="AN81" s="49"/>
      <c r="AO81" s="49"/>
      <c r="AP81" s="49"/>
      <c r="AQ81" s="49"/>
      <c r="AR81" s="32"/>
      <c r="BE81" s="31"/>
    </row>
    <row r="82" spans="1:91" s="2" customFormat="1" ht="24.95" customHeight="1" x14ac:dyDescent="0.2">
      <c r="A82" s="31"/>
      <c r="B82" s="32"/>
      <c r="C82" s="20" t="s">
        <v>53</v>
      </c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2"/>
      <c r="BE82" s="31"/>
    </row>
    <row r="83" spans="1:91" s="2" customFormat="1" ht="6.95" customHeight="1" x14ac:dyDescent="0.2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2"/>
      <c r="BE83" s="31"/>
    </row>
    <row r="84" spans="1:91" s="4" customFormat="1" ht="12" customHeight="1" x14ac:dyDescent="0.2">
      <c r="B84" s="50"/>
      <c r="C84" s="26" t="s">
        <v>13</v>
      </c>
      <c r="L84" s="4" t="str">
        <f>K5</f>
        <v>21901640</v>
      </c>
      <c r="AR84" s="50"/>
    </row>
    <row r="85" spans="1:91" s="5" customFormat="1" ht="36.950000000000003" customHeight="1" x14ac:dyDescent="0.2">
      <c r="B85" s="51"/>
      <c r="C85" s="52" t="s">
        <v>16</v>
      </c>
      <c r="L85" s="245" t="str">
        <f>K6</f>
        <v>Trutnov - rekonstrukce kina Vesmír, Nábřeží Václava Havla č.p.20, Trutnov</v>
      </c>
      <c r="M85" s="246"/>
      <c r="N85" s="246"/>
      <c r="O85" s="246"/>
      <c r="P85" s="246"/>
      <c r="Q85" s="246"/>
      <c r="R85" s="246"/>
      <c r="S85" s="246"/>
      <c r="T85" s="246"/>
      <c r="U85" s="246"/>
      <c r="V85" s="246"/>
      <c r="W85" s="246"/>
      <c r="X85" s="246"/>
      <c r="Y85" s="246"/>
      <c r="Z85" s="246"/>
      <c r="AA85" s="246"/>
      <c r="AB85" s="246"/>
      <c r="AC85" s="246"/>
      <c r="AD85" s="246"/>
      <c r="AE85" s="246"/>
      <c r="AF85" s="246"/>
      <c r="AG85" s="246"/>
      <c r="AH85" s="246"/>
      <c r="AI85" s="246"/>
      <c r="AJ85" s="246"/>
      <c r="AK85" s="246"/>
      <c r="AL85" s="246"/>
      <c r="AM85" s="246"/>
      <c r="AN85" s="246"/>
      <c r="AO85" s="246"/>
      <c r="AR85" s="51"/>
    </row>
    <row r="86" spans="1:91" s="2" customFormat="1" ht="6.95" customHeight="1" x14ac:dyDescent="0.2">
      <c r="A86" s="31"/>
      <c r="B86" s="32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2"/>
      <c r="BE86" s="31"/>
    </row>
    <row r="87" spans="1:91" s="2" customFormat="1" ht="12" customHeight="1" x14ac:dyDescent="0.2">
      <c r="A87" s="31"/>
      <c r="B87" s="32"/>
      <c r="C87" s="26" t="s">
        <v>20</v>
      </c>
      <c r="D87" s="31"/>
      <c r="E87" s="31"/>
      <c r="F87" s="31"/>
      <c r="G87" s="31"/>
      <c r="H87" s="31"/>
      <c r="I87" s="31"/>
      <c r="J87" s="31"/>
      <c r="K87" s="31"/>
      <c r="L87" s="53" t="str">
        <f>IF(K8="","",K8)</f>
        <v>Trutnov</v>
      </c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26" t="s">
        <v>22</v>
      </c>
      <c r="AJ87" s="31"/>
      <c r="AK87" s="31"/>
      <c r="AL87" s="31"/>
      <c r="AM87" s="247">
        <f>IF(AN8= "","",AN8)</f>
        <v>44340</v>
      </c>
      <c r="AN87" s="247"/>
      <c r="AO87" s="31"/>
      <c r="AP87" s="31"/>
      <c r="AQ87" s="31"/>
      <c r="AR87" s="32"/>
      <c r="BE87" s="31"/>
    </row>
    <row r="88" spans="1:91" s="2" customFormat="1" ht="6.95" customHeight="1" x14ac:dyDescent="0.2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2"/>
      <c r="BE88" s="31"/>
    </row>
    <row r="89" spans="1:91" s="2" customFormat="1" ht="15.2" customHeight="1" x14ac:dyDescent="0.2">
      <c r="A89" s="31"/>
      <c r="B89" s="32"/>
      <c r="C89" s="26" t="s">
        <v>23</v>
      </c>
      <c r="D89" s="31"/>
      <c r="E89" s="31"/>
      <c r="F89" s="31"/>
      <c r="G89" s="31"/>
      <c r="H89" s="31"/>
      <c r="I89" s="31"/>
      <c r="J89" s="31"/>
      <c r="K89" s="31"/>
      <c r="L89" s="4" t="str">
        <f>IF(E11= "","",E11)</f>
        <v xml:space="preserve"> </v>
      </c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26" t="s">
        <v>28</v>
      </c>
      <c r="AJ89" s="31"/>
      <c r="AK89" s="31"/>
      <c r="AL89" s="31"/>
      <c r="AM89" s="248" t="str">
        <f>IF(E17="","",E17)</f>
        <v>T-Testing s.r.o, Trutnov</v>
      </c>
      <c r="AN89" s="249"/>
      <c r="AO89" s="249"/>
      <c r="AP89" s="249"/>
      <c r="AQ89" s="31"/>
      <c r="AR89" s="32"/>
      <c r="AS89" s="250" t="s">
        <v>54</v>
      </c>
      <c r="AT89" s="251"/>
      <c r="AU89" s="55"/>
      <c r="AV89" s="55"/>
      <c r="AW89" s="55"/>
      <c r="AX89" s="55"/>
      <c r="AY89" s="55"/>
      <c r="AZ89" s="55"/>
      <c r="BA89" s="55"/>
      <c r="BB89" s="55"/>
      <c r="BC89" s="55"/>
      <c r="BD89" s="56"/>
      <c r="BE89" s="31"/>
    </row>
    <row r="90" spans="1:91" s="2" customFormat="1" ht="15.2" customHeight="1" x14ac:dyDescent="0.2">
      <c r="A90" s="31"/>
      <c r="B90" s="32"/>
      <c r="C90" s="26" t="s">
        <v>27</v>
      </c>
      <c r="D90" s="31"/>
      <c r="E90" s="31"/>
      <c r="F90" s="31"/>
      <c r="G90" s="31"/>
      <c r="H90" s="31"/>
      <c r="I90" s="31"/>
      <c r="J90" s="31"/>
      <c r="K90" s="31"/>
      <c r="L90" s="4" t="str">
        <f>IF(E14= "Vyplň údaj","",E14)</f>
        <v>BAK stavební společnost, a.s</v>
      </c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26" t="s">
        <v>31</v>
      </c>
      <c r="AJ90" s="31"/>
      <c r="AK90" s="31"/>
      <c r="AL90" s="31"/>
      <c r="AM90" s="248" t="str">
        <f>IF(E20="","",E20)</f>
        <v>Andrea Junková</v>
      </c>
      <c r="AN90" s="249"/>
      <c r="AO90" s="249"/>
      <c r="AP90" s="249"/>
      <c r="AQ90" s="31"/>
      <c r="AR90" s="32"/>
      <c r="AS90" s="252"/>
      <c r="AT90" s="253"/>
      <c r="AU90" s="57"/>
      <c r="AV90" s="57"/>
      <c r="AW90" s="57"/>
      <c r="AX90" s="57"/>
      <c r="AY90" s="57"/>
      <c r="AZ90" s="57"/>
      <c r="BA90" s="57"/>
      <c r="BB90" s="57"/>
      <c r="BC90" s="57"/>
      <c r="BD90" s="58"/>
      <c r="BE90" s="31"/>
    </row>
    <row r="91" spans="1:91" s="2" customFormat="1" ht="10.9" customHeight="1" x14ac:dyDescent="0.2">
      <c r="A91" s="31"/>
      <c r="B91" s="32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2"/>
      <c r="AS91" s="252"/>
      <c r="AT91" s="253"/>
      <c r="AU91" s="57"/>
      <c r="AV91" s="57"/>
      <c r="AW91" s="57"/>
      <c r="AX91" s="57"/>
      <c r="AY91" s="57"/>
      <c r="AZ91" s="57"/>
      <c r="BA91" s="57"/>
      <c r="BB91" s="57"/>
      <c r="BC91" s="57"/>
      <c r="BD91" s="58"/>
      <c r="BE91" s="31"/>
    </row>
    <row r="92" spans="1:91" s="2" customFormat="1" ht="29.25" customHeight="1" x14ac:dyDescent="0.2">
      <c r="A92" s="31"/>
      <c r="B92" s="32"/>
      <c r="C92" s="240" t="s">
        <v>55</v>
      </c>
      <c r="D92" s="241"/>
      <c r="E92" s="241"/>
      <c r="F92" s="241"/>
      <c r="G92" s="241"/>
      <c r="H92" s="59"/>
      <c r="I92" s="242" t="s">
        <v>56</v>
      </c>
      <c r="J92" s="241"/>
      <c r="K92" s="241"/>
      <c r="L92" s="241"/>
      <c r="M92" s="241"/>
      <c r="N92" s="241"/>
      <c r="O92" s="241"/>
      <c r="P92" s="241"/>
      <c r="Q92" s="241"/>
      <c r="R92" s="241"/>
      <c r="S92" s="241"/>
      <c r="T92" s="241"/>
      <c r="U92" s="241"/>
      <c r="V92" s="241"/>
      <c r="W92" s="241"/>
      <c r="X92" s="241"/>
      <c r="Y92" s="241"/>
      <c r="Z92" s="241"/>
      <c r="AA92" s="241"/>
      <c r="AB92" s="241"/>
      <c r="AC92" s="241"/>
      <c r="AD92" s="241"/>
      <c r="AE92" s="241"/>
      <c r="AF92" s="241"/>
      <c r="AG92" s="243" t="s">
        <v>57</v>
      </c>
      <c r="AH92" s="241"/>
      <c r="AI92" s="241"/>
      <c r="AJ92" s="241"/>
      <c r="AK92" s="241"/>
      <c r="AL92" s="241"/>
      <c r="AM92" s="241"/>
      <c r="AN92" s="242" t="s">
        <v>58</v>
      </c>
      <c r="AO92" s="241"/>
      <c r="AP92" s="244"/>
      <c r="AQ92" s="60" t="s">
        <v>59</v>
      </c>
      <c r="AR92" s="32"/>
      <c r="AS92" s="61" t="s">
        <v>60</v>
      </c>
      <c r="AT92" s="62" t="s">
        <v>61</v>
      </c>
      <c r="AU92" s="62" t="s">
        <v>62</v>
      </c>
      <c r="AV92" s="62" t="s">
        <v>63</v>
      </c>
      <c r="AW92" s="62" t="s">
        <v>64</v>
      </c>
      <c r="AX92" s="62" t="s">
        <v>65</v>
      </c>
      <c r="AY92" s="62" t="s">
        <v>66</v>
      </c>
      <c r="AZ92" s="62" t="s">
        <v>67</v>
      </c>
      <c r="BA92" s="62" t="s">
        <v>68</v>
      </c>
      <c r="BB92" s="62" t="s">
        <v>69</v>
      </c>
      <c r="BC92" s="62" t="s">
        <v>70</v>
      </c>
      <c r="BD92" s="63" t="s">
        <v>71</v>
      </c>
      <c r="BE92" s="31"/>
    </row>
    <row r="93" spans="1:91" s="2" customFormat="1" ht="10.9" customHeight="1" x14ac:dyDescent="0.2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2"/>
      <c r="AS93" s="64"/>
      <c r="AT93" s="65"/>
      <c r="AU93" s="65"/>
      <c r="AV93" s="65"/>
      <c r="AW93" s="65"/>
      <c r="AX93" s="65"/>
      <c r="AY93" s="65"/>
      <c r="AZ93" s="65"/>
      <c r="BA93" s="65"/>
      <c r="BB93" s="65"/>
      <c r="BC93" s="65"/>
      <c r="BD93" s="66"/>
      <c r="BE93" s="31"/>
    </row>
    <row r="94" spans="1:91" s="6" customFormat="1" ht="32.450000000000003" customHeight="1" x14ac:dyDescent="0.2">
      <c r="B94" s="67"/>
      <c r="C94" s="68" t="s">
        <v>72</v>
      </c>
      <c r="D94" s="69"/>
      <c r="E94" s="69"/>
      <c r="F94" s="69"/>
      <c r="G94" s="69"/>
      <c r="H94" s="69"/>
      <c r="I94" s="69"/>
      <c r="J94" s="69"/>
      <c r="K94" s="69"/>
      <c r="L94" s="69"/>
      <c r="M94" s="69"/>
      <c r="N94" s="69"/>
      <c r="O94" s="69"/>
      <c r="P94" s="69"/>
      <c r="Q94" s="69"/>
      <c r="R94" s="69"/>
      <c r="S94" s="69"/>
      <c r="T94" s="69"/>
      <c r="U94" s="69"/>
      <c r="V94" s="69"/>
      <c r="W94" s="69"/>
      <c r="X94" s="69"/>
      <c r="Y94" s="69"/>
      <c r="Z94" s="69"/>
      <c r="AA94" s="69"/>
      <c r="AB94" s="69"/>
      <c r="AC94" s="69"/>
      <c r="AD94" s="69"/>
      <c r="AE94" s="69"/>
      <c r="AF94" s="69"/>
      <c r="AG94" s="237">
        <f>ROUND(AG95,2)</f>
        <v>1403783.16</v>
      </c>
      <c r="AH94" s="237"/>
      <c r="AI94" s="237"/>
      <c r="AJ94" s="237"/>
      <c r="AK94" s="237"/>
      <c r="AL94" s="237"/>
      <c r="AM94" s="237"/>
      <c r="AN94" s="238">
        <f>SUM(AG94,AT94)</f>
        <v>1698577.6199999999</v>
      </c>
      <c r="AO94" s="238"/>
      <c r="AP94" s="238"/>
      <c r="AQ94" s="71" t="s">
        <v>1</v>
      </c>
      <c r="AR94" s="67"/>
      <c r="AS94" s="72">
        <f>ROUND(AS95,2)</f>
        <v>0</v>
      </c>
      <c r="AT94" s="73">
        <f>ROUND(SUM(AV94:AW94),2)</f>
        <v>294794.46000000002</v>
      </c>
      <c r="AU94" s="74">
        <f>ROUND(AU95,5)</f>
        <v>0</v>
      </c>
      <c r="AV94" s="73">
        <f>ROUND(AZ94*L29,2)</f>
        <v>294794.46000000002</v>
      </c>
      <c r="AW94" s="73">
        <f>ROUND(BA94*L30,2)</f>
        <v>0</v>
      </c>
      <c r="AX94" s="73">
        <f>ROUND(BB94*L29,2)</f>
        <v>0</v>
      </c>
      <c r="AY94" s="73">
        <f>ROUND(BC94*L30,2)</f>
        <v>0</v>
      </c>
      <c r="AZ94" s="73">
        <f>ROUND(AZ95,2)</f>
        <v>1403783.16</v>
      </c>
      <c r="BA94" s="73">
        <f>ROUND(BA95,2)</f>
        <v>0</v>
      </c>
      <c r="BB94" s="73">
        <f>ROUND(BB95,2)</f>
        <v>0</v>
      </c>
      <c r="BC94" s="73">
        <f>ROUND(BC95,2)</f>
        <v>0</v>
      </c>
      <c r="BD94" s="75">
        <f>ROUND(BD95,2)</f>
        <v>0</v>
      </c>
      <c r="BS94" s="76" t="s">
        <v>73</v>
      </c>
      <c r="BT94" s="76" t="s">
        <v>74</v>
      </c>
      <c r="BU94" s="77" t="s">
        <v>75</v>
      </c>
      <c r="BV94" s="76" t="s">
        <v>76</v>
      </c>
      <c r="BW94" s="76" t="s">
        <v>4</v>
      </c>
      <c r="BX94" s="76" t="s">
        <v>77</v>
      </c>
      <c r="CL94" s="76" t="s">
        <v>1</v>
      </c>
    </row>
    <row r="95" spans="1:91" s="7" customFormat="1" ht="16.5" customHeight="1" x14ac:dyDescent="0.2">
      <c r="A95" s="78" t="s">
        <v>78</v>
      </c>
      <c r="B95" s="79"/>
      <c r="C95" s="80"/>
      <c r="D95" s="236" t="s">
        <v>79</v>
      </c>
      <c r="E95" s="236"/>
      <c r="F95" s="236"/>
      <c r="G95" s="236"/>
      <c r="H95" s="236"/>
      <c r="I95" s="81"/>
      <c r="J95" s="236" t="s">
        <v>80</v>
      </c>
      <c r="K95" s="236"/>
      <c r="L95" s="236"/>
      <c r="M95" s="236"/>
      <c r="N95" s="236"/>
      <c r="O95" s="236"/>
      <c r="P95" s="236"/>
      <c r="Q95" s="236"/>
      <c r="R95" s="236"/>
      <c r="S95" s="236"/>
      <c r="T95" s="236"/>
      <c r="U95" s="236"/>
      <c r="V95" s="236"/>
      <c r="W95" s="236"/>
      <c r="X95" s="236"/>
      <c r="Y95" s="236"/>
      <c r="Z95" s="236"/>
      <c r="AA95" s="236"/>
      <c r="AB95" s="236"/>
      <c r="AC95" s="236"/>
      <c r="AD95" s="236"/>
      <c r="AE95" s="236"/>
      <c r="AF95" s="236"/>
      <c r="AG95" s="234">
        <f>'a - Zdravotní technika'!J32</f>
        <v>1403783.16</v>
      </c>
      <c r="AH95" s="235"/>
      <c r="AI95" s="235"/>
      <c r="AJ95" s="235"/>
      <c r="AK95" s="235"/>
      <c r="AL95" s="235"/>
      <c r="AM95" s="235"/>
      <c r="AN95" s="234">
        <f>SUM(AG95,AT95)</f>
        <v>1698577.6199999999</v>
      </c>
      <c r="AO95" s="235"/>
      <c r="AP95" s="235"/>
      <c r="AQ95" s="82" t="s">
        <v>81</v>
      </c>
      <c r="AR95" s="79"/>
      <c r="AS95" s="83">
        <v>0</v>
      </c>
      <c r="AT95" s="84">
        <f>ROUND(SUM(AV95:AW95),2)</f>
        <v>294794.46000000002</v>
      </c>
      <c r="AU95" s="85">
        <f>'a - Zdravotní technika'!P141</f>
        <v>0</v>
      </c>
      <c r="AV95" s="84">
        <f>'a - Zdravotní technika'!J35</f>
        <v>294794.46000000002</v>
      </c>
      <c r="AW95" s="84">
        <f>'a - Zdravotní technika'!J36</f>
        <v>0</v>
      </c>
      <c r="AX95" s="84">
        <f>'a - Zdravotní technika'!J37</f>
        <v>0</v>
      </c>
      <c r="AY95" s="84">
        <f>'a - Zdravotní technika'!J38</f>
        <v>0</v>
      </c>
      <c r="AZ95" s="84">
        <f>'a - Zdravotní technika'!F35</f>
        <v>1403783.16</v>
      </c>
      <c r="BA95" s="84">
        <f>'a - Zdravotní technika'!F36</f>
        <v>0</v>
      </c>
      <c r="BB95" s="84">
        <f>'a - Zdravotní technika'!F37</f>
        <v>0</v>
      </c>
      <c r="BC95" s="84">
        <f>'a - Zdravotní technika'!F38</f>
        <v>0</v>
      </c>
      <c r="BD95" s="86">
        <f>'a - Zdravotní technika'!F39</f>
        <v>0</v>
      </c>
      <c r="BT95" s="87" t="s">
        <v>82</v>
      </c>
      <c r="BV95" s="87" t="s">
        <v>76</v>
      </c>
      <c r="BW95" s="87" t="s">
        <v>83</v>
      </c>
      <c r="BX95" s="87" t="s">
        <v>4</v>
      </c>
      <c r="CL95" s="87" t="s">
        <v>1</v>
      </c>
      <c r="CM95" s="87" t="s">
        <v>84</v>
      </c>
    </row>
    <row r="96" spans="1:91" s="2" customFormat="1" ht="30" customHeight="1" x14ac:dyDescent="0.2">
      <c r="A96" s="31"/>
      <c r="B96" s="32"/>
      <c r="C96" s="31"/>
      <c r="D96" s="31"/>
      <c r="E96" s="31"/>
      <c r="F96" s="31"/>
      <c r="G96" s="31"/>
      <c r="H96" s="31"/>
      <c r="I96" s="31"/>
      <c r="J96" s="31"/>
      <c r="K96" s="31"/>
      <c r="L96" s="31"/>
      <c r="M96" s="31"/>
      <c r="N96" s="31"/>
      <c r="O96" s="31"/>
      <c r="P96" s="31"/>
      <c r="Q96" s="31"/>
      <c r="R96" s="3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F96" s="31"/>
      <c r="AG96" s="31"/>
      <c r="AH96" s="31"/>
      <c r="AI96" s="31"/>
      <c r="AJ96" s="31"/>
      <c r="AK96" s="31"/>
      <c r="AL96" s="31"/>
      <c r="AM96" s="31"/>
      <c r="AN96" s="31"/>
      <c r="AO96" s="31"/>
      <c r="AP96" s="31"/>
      <c r="AQ96" s="31"/>
      <c r="AR96" s="32"/>
      <c r="AS96" s="31"/>
      <c r="AT96" s="31"/>
      <c r="AU96" s="31"/>
      <c r="AV96" s="31"/>
      <c r="AW96" s="31"/>
      <c r="AX96" s="31"/>
      <c r="AY96" s="31"/>
      <c r="AZ96" s="31"/>
      <c r="BA96" s="31"/>
      <c r="BB96" s="31"/>
      <c r="BC96" s="31"/>
      <c r="BD96" s="31"/>
      <c r="BE96" s="31"/>
    </row>
    <row r="97" spans="1:57" s="2" customFormat="1" ht="6.95" customHeight="1" x14ac:dyDescent="0.2">
      <c r="A97" s="31"/>
      <c r="B97" s="46"/>
      <c r="C97" s="47"/>
      <c r="D97" s="47"/>
      <c r="E97" s="47"/>
      <c r="F97" s="47"/>
      <c r="G97" s="47"/>
      <c r="H97" s="47"/>
      <c r="I97" s="47"/>
      <c r="J97" s="47"/>
      <c r="K97" s="47"/>
      <c r="L97" s="47"/>
      <c r="M97" s="47"/>
      <c r="N97" s="47"/>
      <c r="O97" s="47"/>
      <c r="P97" s="47"/>
      <c r="Q97" s="47"/>
      <c r="R97" s="47"/>
      <c r="S97" s="47"/>
      <c r="T97" s="47"/>
      <c r="U97" s="47"/>
      <c r="V97" s="47"/>
      <c r="W97" s="47"/>
      <c r="X97" s="47"/>
      <c r="Y97" s="47"/>
      <c r="Z97" s="47"/>
      <c r="AA97" s="47"/>
      <c r="AB97" s="47"/>
      <c r="AC97" s="47"/>
      <c r="AD97" s="47"/>
      <c r="AE97" s="47"/>
      <c r="AF97" s="47"/>
      <c r="AG97" s="47"/>
      <c r="AH97" s="47"/>
      <c r="AI97" s="47"/>
      <c r="AJ97" s="47"/>
      <c r="AK97" s="47"/>
      <c r="AL97" s="47"/>
      <c r="AM97" s="47"/>
      <c r="AN97" s="47"/>
      <c r="AO97" s="47"/>
      <c r="AP97" s="47"/>
      <c r="AQ97" s="47"/>
      <c r="AR97" s="32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</row>
  </sheetData>
  <mergeCells count="42"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AN95:AP95"/>
    <mergeCell ref="AG95:AM95"/>
    <mergeCell ref="D95:H95"/>
    <mergeCell ref="J95:AF95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  <mergeCell ref="W32:AE32"/>
    <mergeCell ref="AK32:AO32"/>
    <mergeCell ref="L32:P32"/>
  </mergeCells>
  <hyperlinks>
    <hyperlink ref="A95" location="'a - Zdravotní technika'!C2" display="/" xr:uid="{00000000-0004-0000-0000-000000000000}"/>
  </hyperlinks>
  <pageMargins left="0.39374999999999999" right="0.39374999999999999" top="0.39374999999999999" bottom="0.39374999999999999" header="0" footer="0"/>
  <pageSetup paperSize="9" scale="7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311"/>
  <sheetViews>
    <sheetView showGridLines="0" tabSelected="1" view="pageBreakPreview" topLeftCell="A283" zoomScale="60" zoomScaleNormal="100" workbookViewId="0">
      <selection activeCell="H306" sqref="H306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8.6640625" style="1" customWidth="1"/>
    <col min="8" max="8" width="11.5" style="1" customWidth="1"/>
    <col min="9" max="9" width="20.1640625" style="88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I2" s="88"/>
      <c r="L2" s="239" t="s">
        <v>5</v>
      </c>
      <c r="M2" s="226"/>
      <c r="N2" s="226"/>
      <c r="O2" s="226"/>
      <c r="P2" s="226"/>
      <c r="Q2" s="226"/>
      <c r="R2" s="226"/>
      <c r="S2" s="226"/>
      <c r="T2" s="226"/>
      <c r="U2" s="226"/>
      <c r="V2" s="226"/>
      <c r="AT2" s="16" t="s">
        <v>83</v>
      </c>
    </row>
    <row r="3" spans="1:46" s="1" customFormat="1" ht="6.95" customHeight="1" x14ac:dyDescent="0.2">
      <c r="B3" s="17"/>
      <c r="C3" s="18"/>
      <c r="D3" s="18"/>
      <c r="E3" s="18"/>
      <c r="F3" s="18"/>
      <c r="G3" s="18"/>
      <c r="H3" s="18"/>
      <c r="I3" s="89"/>
      <c r="J3" s="18"/>
      <c r="K3" s="18"/>
      <c r="L3" s="19"/>
      <c r="AT3" s="16" t="s">
        <v>84</v>
      </c>
    </row>
    <row r="4" spans="1:46" s="1" customFormat="1" ht="24.95" customHeight="1" x14ac:dyDescent="0.2">
      <c r="B4" s="19"/>
      <c r="D4" s="20" t="s">
        <v>85</v>
      </c>
      <c r="I4" s="88"/>
      <c r="L4" s="19"/>
      <c r="M4" s="90" t="s">
        <v>10</v>
      </c>
      <c r="AT4" s="16" t="s">
        <v>3</v>
      </c>
    </row>
    <row r="5" spans="1:46" s="1" customFormat="1" ht="6.95" customHeight="1" x14ac:dyDescent="0.2">
      <c r="B5" s="19"/>
      <c r="I5" s="88"/>
      <c r="L5" s="19"/>
    </row>
    <row r="6" spans="1:46" s="1" customFormat="1" ht="12" customHeight="1" x14ac:dyDescent="0.2">
      <c r="B6" s="19"/>
      <c r="D6" s="26" t="s">
        <v>16</v>
      </c>
      <c r="I6" s="88"/>
      <c r="L6" s="19"/>
    </row>
    <row r="7" spans="1:46" s="1" customFormat="1" ht="16.5" customHeight="1" x14ac:dyDescent="0.2">
      <c r="B7" s="19"/>
      <c r="E7" s="260" t="str">
        <f>'Rekapitulace stavby'!K6</f>
        <v>Trutnov - rekonstrukce kina Vesmír, Nábřeží Václava Havla č.p.20, Trutnov</v>
      </c>
      <c r="F7" s="261"/>
      <c r="G7" s="261"/>
      <c r="H7" s="261"/>
      <c r="I7" s="88"/>
      <c r="L7" s="19"/>
    </row>
    <row r="8" spans="1:46" s="2" customFormat="1" ht="12" customHeight="1" x14ac:dyDescent="0.2">
      <c r="A8" s="31"/>
      <c r="B8" s="32"/>
      <c r="C8" s="31"/>
      <c r="D8" s="26" t="s">
        <v>86</v>
      </c>
      <c r="E8" s="31"/>
      <c r="F8" s="31"/>
      <c r="G8" s="31"/>
      <c r="H8" s="31"/>
      <c r="I8" s="91"/>
      <c r="J8" s="31"/>
      <c r="K8" s="31"/>
      <c r="L8" s="4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 x14ac:dyDescent="0.2">
      <c r="A9" s="31"/>
      <c r="B9" s="32"/>
      <c r="C9" s="31"/>
      <c r="D9" s="31"/>
      <c r="E9" s="245" t="s">
        <v>87</v>
      </c>
      <c r="F9" s="262"/>
      <c r="G9" s="262"/>
      <c r="H9" s="262"/>
      <c r="I9" s="91"/>
      <c r="J9" s="31"/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x14ac:dyDescent="0.2">
      <c r="A10" s="31"/>
      <c r="B10" s="32"/>
      <c r="C10" s="31"/>
      <c r="D10" s="31"/>
      <c r="E10" s="31"/>
      <c r="F10" s="31"/>
      <c r="G10" s="31"/>
      <c r="H10" s="31"/>
      <c r="I10" s="91"/>
      <c r="J10" s="31"/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 x14ac:dyDescent="0.2">
      <c r="A11" s="31"/>
      <c r="B11" s="32"/>
      <c r="C11" s="31"/>
      <c r="D11" s="26" t="s">
        <v>18</v>
      </c>
      <c r="E11" s="31"/>
      <c r="F11" s="24" t="s">
        <v>1</v>
      </c>
      <c r="G11" s="31"/>
      <c r="H11" s="31"/>
      <c r="I11" s="92" t="s">
        <v>19</v>
      </c>
      <c r="J11" s="24" t="s">
        <v>1</v>
      </c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 x14ac:dyDescent="0.2">
      <c r="A12" s="31"/>
      <c r="B12" s="32"/>
      <c r="C12" s="31"/>
      <c r="D12" s="26" t="s">
        <v>20</v>
      </c>
      <c r="E12" s="31"/>
      <c r="F12" s="24" t="s">
        <v>21</v>
      </c>
      <c r="G12" s="31"/>
      <c r="H12" s="31"/>
      <c r="I12" s="92" t="s">
        <v>22</v>
      </c>
      <c r="J12" s="54">
        <f>'Rekapitulace stavby'!AN8</f>
        <v>44340</v>
      </c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 x14ac:dyDescent="0.2">
      <c r="A13" s="31"/>
      <c r="B13" s="32"/>
      <c r="C13" s="31"/>
      <c r="D13" s="31"/>
      <c r="E13" s="31"/>
      <c r="F13" s="31"/>
      <c r="G13" s="31"/>
      <c r="H13" s="31"/>
      <c r="I13" s="91"/>
      <c r="J13" s="31"/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 x14ac:dyDescent="0.2">
      <c r="A14" s="31"/>
      <c r="B14" s="32"/>
      <c r="C14" s="31"/>
      <c r="D14" s="26" t="s">
        <v>23</v>
      </c>
      <c r="E14" s="31"/>
      <c r="F14" s="31"/>
      <c r="G14" s="31"/>
      <c r="H14" s="31"/>
      <c r="I14" s="92" t="s">
        <v>24</v>
      </c>
      <c r="J14" s="24" t="str">
        <f>IF('Rekapitulace stavby'!AN10="","",'Rekapitulace stavby'!AN10)</f>
        <v/>
      </c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 x14ac:dyDescent="0.2">
      <c r="A15" s="31"/>
      <c r="B15" s="32"/>
      <c r="C15" s="31"/>
      <c r="D15" s="31"/>
      <c r="E15" s="24" t="str">
        <f>IF('Rekapitulace stavby'!E11="","",'Rekapitulace stavby'!E11)</f>
        <v xml:space="preserve"> </v>
      </c>
      <c r="F15" s="31"/>
      <c r="G15" s="31"/>
      <c r="H15" s="31"/>
      <c r="I15" s="92" t="s">
        <v>26</v>
      </c>
      <c r="J15" s="24" t="str">
        <f>IF('Rekapitulace stavby'!AN11="","",'Rekapitulace stavby'!AN11)</f>
        <v/>
      </c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 x14ac:dyDescent="0.2">
      <c r="A16" s="31"/>
      <c r="B16" s="32"/>
      <c r="C16" s="31"/>
      <c r="D16" s="31"/>
      <c r="E16" s="31"/>
      <c r="F16" s="31"/>
      <c r="G16" s="31"/>
      <c r="H16" s="31"/>
      <c r="I16" s="91"/>
      <c r="J16" s="31"/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 x14ac:dyDescent="0.2">
      <c r="A17" s="31"/>
      <c r="B17" s="32"/>
      <c r="C17" s="31"/>
      <c r="D17" s="26" t="s">
        <v>27</v>
      </c>
      <c r="E17" s="31"/>
      <c r="F17" s="31"/>
      <c r="G17" s="31"/>
      <c r="H17" s="31"/>
      <c r="I17" s="92" t="s">
        <v>24</v>
      </c>
      <c r="J17" s="27" t="str">
        <f>'Rekapitulace stavby'!AN13</f>
        <v>28402758</v>
      </c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 x14ac:dyDescent="0.2">
      <c r="A18" s="31"/>
      <c r="B18" s="32"/>
      <c r="C18" s="31"/>
      <c r="D18" s="31"/>
      <c r="E18" s="263" t="str">
        <f>'Rekapitulace stavby'!E14</f>
        <v>BAK stavební společnost, a.s</v>
      </c>
      <c r="F18" s="225"/>
      <c r="G18" s="225"/>
      <c r="H18" s="225"/>
      <c r="I18" s="92" t="s">
        <v>26</v>
      </c>
      <c r="J18" s="27" t="str">
        <f>'Rekapitulace stavby'!AN14</f>
        <v>CZ28402758</v>
      </c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 x14ac:dyDescent="0.2">
      <c r="A19" s="31"/>
      <c r="B19" s="32"/>
      <c r="C19" s="31"/>
      <c r="D19" s="31"/>
      <c r="E19" s="31"/>
      <c r="F19" s="31"/>
      <c r="G19" s="31"/>
      <c r="H19" s="31"/>
      <c r="I19" s="91"/>
      <c r="J19" s="31"/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 x14ac:dyDescent="0.2">
      <c r="A20" s="31"/>
      <c r="B20" s="32"/>
      <c r="C20" s="31"/>
      <c r="D20" s="26" t="s">
        <v>28</v>
      </c>
      <c r="E20" s="31"/>
      <c r="F20" s="31"/>
      <c r="G20" s="31"/>
      <c r="H20" s="31"/>
      <c r="I20" s="92" t="s">
        <v>24</v>
      </c>
      <c r="J20" s="24" t="s">
        <v>1</v>
      </c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 x14ac:dyDescent="0.2">
      <c r="A21" s="31"/>
      <c r="B21" s="32"/>
      <c r="C21" s="31"/>
      <c r="D21" s="31"/>
      <c r="E21" s="24" t="s">
        <v>29</v>
      </c>
      <c r="F21" s="31"/>
      <c r="G21" s="31"/>
      <c r="H21" s="31"/>
      <c r="I21" s="92" t="s">
        <v>26</v>
      </c>
      <c r="J21" s="24" t="s">
        <v>1</v>
      </c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 x14ac:dyDescent="0.2">
      <c r="A22" s="31"/>
      <c r="B22" s="32"/>
      <c r="C22" s="31"/>
      <c r="D22" s="31"/>
      <c r="E22" s="31"/>
      <c r="F22" s="31"/>
      <c r="G22" s="31"/>
      <c r="H22" s="31"/>
      <c r="I22" s="91"/>
      <c r="J22" s="31"/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 x14ac:dyDescent="0.2">
      <c r="A23" s="31"/>
      <c r="B23" s="32"/>
      <c r="C23" s="31"/>
      <c r="D23" s="26" t="s">
        <v>31</v>
      </c>
      <c r="E23" s="31"/>
      <c r="F23" s="31"/>
      <c r="G23" s="31"/>
      <c r="H23" s="31"/>
      <c r="I23" s="92" t="s">
        <v>24</v>
      </c>
      <c r="J23" s="24" t="s">
        <v>1</v>
      </c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 x14ac:dyDescent="0.2">
      <c r="A24" s="31"/>
      <c r="B24" s="32"/>
      <c r="C24" s="31"/>
      <c r="D24" s="31"/>
      <c r="E24" s="24" t="s">
        <v>32</v>
      </c>
      <c r="F24" s="31"/>
      <c r="G24" s="31"/>
      <c r="H24" s="31"/>
      <c r="I24" s="92" t="s">
        <v>26</v>
      </c>
      <c r="J24" s="24" t="s">
        <v>1</v>
      </c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 x14ac:dyDescent="0.2">
      <c r="A25" s="31"/>
      <c r="B25" s="32"/>
      <c r="C25" s="31"/>
      <c r="D25" s="31"/>
      <c r="E25" s="31"/>
      <c r="F25" s="31"/>
      <c r="G25" s="31"/>
      <c r="H25" s="31"/>
      <c r="I25" s="91"/>
      <c r="J25" s="31"/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 x14ac:dyDescent="0.2">
      <c r="A26" s="31"/>
      <c r="B26" s="32"/>
      <c r="C26" s="31"/>
      <c r="D26" s="26" t="s">
        <v>33</v>
      </c>
      <c r="E26" s="31"/>
      <c r="F26" s="31"/>
      <c r="G26" s="31"/>
      <c r="H26" s="31"/>
      <c r="I26" s="91"/>
      <c r="J26" s="31"/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 x14ac:dyDescent="0.2">
      <c r="A27" s="93"/>
      <c r="B27" s="94"/>
      <c r="C27" s="93"/>
      <c r="D27" s="93"/>
      <c r="E27" s="230" t="s">
        <v>1</v>
      </c>
      <c r="F27" s="230"/>
      <c r="G27" s="230"/>
      <c r="H27" s="230"/>
      <c r="I27" s="95"/>
      <c r="J27" s="93"/>
      <c r="K27" s="93"/>
      <c r="L27" s="96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</row>
    <row r="28" spans="1:31" s="2" customFormat="1" ht="6.95" customHeight="1" x14ac:dyDescent="0.2">
      <c r="A28" s="31"/>
      <c r="B28" s="32"/>
      <c r="C28" s="31"/>
      <c r="D28" s="31"/>
      <c r="E28" s="31"/>
      <c r="F28" s="31"/>
      <c r="G28" s="31"/>
      <c r="H28" s="31"/>
      <c r="I28" s="91"/>
      <c r="J28" s="31"/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 x14ac:dyDescent="0.2">
      <c r="A29" s="31"/>
      <c r="B29" s="32"/>
      <c r="C29" s="31"/>
      <c r="D29" s="65"/>
      <c r="E29" s="65"/>
      <c r="F29" s="65"/>
      <c r="G29" s="65"/>
      <c r="H29" s="65"/>
      <c r="I29" s="97"/>
      <c r="J29" s="65"/>
      <c r="K29" s="65"/>
      <c r="L29" s="4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14.45" customHeight="1" x14ac:dyDescent="0.2">
      <c r="A30" s="31"/>
      <c r="B30" s="32"/>
      <c r="C30" s="31"/>
      <c r="D30" s="24" t="s">
        <v>88</v>
      </c>
      <c r="E30" s="31"/>
      <c r="F30" s="31"/>
      <c r="G30" s="31"/>
      <c r="H30" s="31"/>
      <c r="I30" s="91"/>
      <c r="J30" s="98">
        <f>J96</f>
        <v>1403783.1600000001</v>
      </c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14.45" customHeight="1" x14ac:dyDescent="0.2">
      <c r="A31" s="31"/>
      <c r="B31" s="32"/>
      <c r="C31" s="31"/>
      <c r="D31" s="99" t="s">
        <v>89</v>
      </c>
      <c r="E31" s="31"/>
      <c r="F31" s="31"/>
      <c r="G31" s="31"/>
      <c r="H31" s="31"/>
      <c r="I31" s="91"/>
      <c r="J31" s="98">
        <f>J114</f>
        <v>0</v>
      </c>
      <c r="K31" s="31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 x14ac:dyDescent="0.2">
      <c r="A32" s="31"/>
      <c r="B32" s="32"/>
      <c r="C32" s="31"/>
      <c r="D32" s="100" t="s">
        <v>34</v>
      </c>
      <c r="E32" s="31"/>
      <c r="F32" s="31"/>
      <c r="G32" s="31"/>
      <c r="H32" s="31"/>
      <c r="I32" s="91"/>
      <c r="J32" s="70">
        <f>ROUND(J30 + J31, 2)</f>
        <v>1403783.16</v>
      </c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 x14ac:dyDescent="0.2">
      <c r="A33" s="31"/>
      <c r="B33" s="32"/>
      <c r="C33" s="31"/>
      <c r="D33" s="65"/>
      <c r="E33" s="65"/>
      <c r="F33" s="65"/>
      <c r="G33" s="65"/>
      <c r="H33" s="65"/>
      <c r="I33" s="97"/>
      <c r="J33" s="65"/>
      <c r="K33" s="65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 x14ac:dyDescent="0.2">
      <c r="A34" s="31"/>
      <c r="B34" s="32"/>
      <c r="C34" s="31"/>
      <c r="D34" s="31"/>
      <c r="E34" s="31"/>
      <c r="F34" s="35" t="s">
        <v>36</v>
      </c>
      <c r="G34" s="31"/>
      <c r="H34" s="31"/>
      <c r="I34" s="101" t="s">
        <v>35</v>
      </c>
      <c r="J34" s="35" t="s">
        <v>37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 x14ac:dyDescent="0.2">
      <c r="A35" s="31"/>
      <c r="B35" s="32"/>
      <c r="C35" s="31"/>
      <c r="D35" s="102" t="s">
        <v>38</v>
      </c>
      <c r="E35" s="26" t="s">
        <v>39</v>
      </c>
      <c r="F35" s="103">
        <f>ROUND((SUM(BE114:BE121) + SUM(BE141:BE310)),  2)</f>
        <v>1403783.16</v>
      </c>
      <c r="G35" s="31"/>
      <c r="H35" s="31"/>
      <c r="I35" s="104">
        <v>0.21</v>
      </c>
      <c r="J35" s="103">
        <f>ROUND(((SUM(BE114:BE121) + SUM(BE141:BE310))*I35),  2)</f>
        <v>294794.46000000002</v>
      </c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 x14ac:dyDescent="0.2">
      <c r="A36" s="31"/>
      <c r="B36" s="32"/>
      <c r="C36" s="31"/>
      <c r="D36" s="31"/>
      <c r="E36" s="26" t="s">
        <v>40</v>
      </c>
      <c r="F36" s="103">
        <f>ROUND((SUM(BF114:BF121) + SUM(BF141:BF310)),  2)</f>
        <v>0</v>
      </c>
      <c r="G36" s="31"/>
      <c r="H36" s="31"/>
      <c r="I36" s="104">
        <v>0.15</v>
      </c>
      <c r="J36" s="103">
        <f>ROUND(((SUM(BF114:BF121) + SUM(BF141:BF310))*I36),  2)</f>
        <v>0</v>
      </c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 x14ac:dyDescent="0.2">
      <c r="A37" s="31"/>
      <c r="B37" s="32"/>
      <c r="C37" s="31"/>
      <c r="D37" s="31"/>
      <c r="E37" s="26" t="s">
        <v>41</v>
      </c>
      <c r="F37" s="103">
        <f>ROUND((SUM(BG114:BG121) + SUM(BG141:BG310)),  2)</f>
        <v>0</v>
      </c>
      <c r="G37" s="31"/>
      <c r="H37" s="31"/>
      <c r="I37" s="104">
        <v>0.21</v>
      </c>
      <c r="J37" s="103">
        <f>0</f>
        <v>0</v>
      </c>
      <c r="K37" s="31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 x14ac:dyDescent="0.2">
      <c r="A38" s="31"/>
      <c r="B38" s="32"/>
      <c r="C38" s="31"/>
      <c r="D38" s="31"/>
      <c r="E38" s="26" t="s">
        <v>42</v>
      </c>
      <c r="F38" s="103">
        <f>ROUND((SUM(BH114:BH121) + SUM(BH141:BH310)),  2)</f>
        <v>0</v>
      </c>
      <c r="G38" s="31"/>
      <c r="H38" s="31"/>
      <c r="I38" s="104">
        <v>0.15</v>
      </c>
      <c r="J38" s="103">
        <f>0</f>
        <v>0</v>
      </c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 x14ac:dyDescent="0.2">
      <c r="A39" s="31"/>
      <c r="B39" s="32"/>
      <c r="C39" s="31"/>
      <c r="D39" s="31"/>
      <c r="E39" s="26" t="s">
        <v>43</v>
      </c>
      <c r="F39" s="103">
        <f>ROUND((SUM(BI114:BI121) + SUM(BI141:BI310)),  2)</f>
        <v>0</v>
      </c>
      <c r="G39" s="31"/>
      <c r="H39" s="31"/>
      <c r="I39" s="104">
        <v>0</v>
      </c>
      <c r="J39" s="103">
        <f>0</f>
        <v>0</v>
      </c>
      <c r="K39" s="31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 x14ac:dyDescent="0.2">
      <c r="A40" s="31"/>
      <c r="B40" s="32"/>
      <c r="C40" s="31"/>
      <c r="D40" s="31"/>
      <c r="E40" s="31"/>
      <c r="F40" s="31"/>
      <c r="G40" s="31"/>
      <c r="H40" s="31"/>
      <c r="I40" s="91"/>
      <c r="J40" s="31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 x14ac:dyDescent="0.2">
      <c r="A41" s="31"/>
      <c r="B41" s="32"/>
      <c r="C41" s="105"/>
      <c r="D41" s="106" t="s">
        <v>44</v>
      </c>
      <c r="E41" s="59"/>
      <c r="F41" s="59"/>
      <c r="G41" s="107" t="s">
        <v>45</v>
      </c>
      <c r="H41" s="108" t="s">
        <v>46</v>
      </c>
      <c r="I41" s="109"/>
      <c r="J41" s="110">
        <f>SUM(J32:J39)</f>
        <v>1698577.6199999999</v>
      </c>
      <c r="K41" s="111"/>
      <c r="L41" s="4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 x14ac:dyDescent="0.2">
      <c r="A42" s="31"/>
      <c r="B42" s="32"/>
      <c r="C42" s="31"/>
      <c r="D42" s="31"/>
      <c r="E42" s="31"/>
      <c r="F42" s="31"/>
      <c r="G42" s="31"/>
      <c r="H42" s="31"/>
      <c r="I42" s="91"/>
      <c r="J42" s="31"/>
      <c r="K42" s="31"/>
      <c r="L42" s="4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5" customHeight="1" x14ac:dyDescent="0.2">
      <c r="B43" s="19"/>
      <c r="I43" s="88"/>
      <c r="L43" s="19"/>
    </row>
    <row r="44" spans="1:31" s="1" customFormat="1" ht="14.45" customHeight="1" x14ac:dyDescent="0.2">
      <c r="B44" s="19"/>
      <c r="I44" s="88"/>
      <c r="L44" s="19"/>
    </row>
    <row r="45" spans="1:31" s="1" customFormat="1" ht="14.45" customHeight="1" x14ac:dyDescent="0.2">
      <c r="B45" s="19"/>
      <c r="I45" s="88"/>
      <c r="L45" s="19"/>
    </row>
    <row r="46" spans="1:31" s="1" customFormat="1" ht="14.45" customHeight="1" x14ac:dyDescent="0.2">
      <c r="B46" s="19"/>
      <c r="I46" s="88"/>
      <c r="L46" s="19"/>
    </row>
    <row r="47" spans="1:31" s="1" customFormat="1" ht="14.45" customHeight="1" x14ac:dyDescent="0.2">
      <c r="B47" s="19"/>
      <c r="I47" s="88"/>
      <c r="L47" s="19"/>
    </row>
    <row r="48" spans="1:31" s="1" customFormat="1" ht="14.45" customHeight="1" x14ac:dyDescent="0.2">
      <c r="B48" s="19"/>
      <c r="I48" s="88"/>
      <c r="L48" s="19"/>
    </row>
    <row r="49" spans="1:31" s="1" customFormat="1" ht="14.45" customHeight="1" x14ac:dyDescent="0.2">
      <c r="B49" s="19"/>
      <c r="I49" s="88"/>
      <c r="L49" s="19"/>
    </row>
    <row r="50" spans="1:31" s="2" customFormat="1" ht="14.45" customHeight="1" x14ac:dyDescent="0.2">
      <c r="B50" s="41"/>
      <c r="D50" s="42" t="s">
        <v>47</v>
      </c>
      <c r="E50" s="43"/>
      <c r="F50" s="43"/>
      <c r="G50" s="42" t="s">
        <v>48</v>
      </c>
      <c r="H50" s="43"/>
      <c r="I50" s="112"/>
      <c r="J50" s="43"/>
      <c r="K50" s="43"/>
      <c r="L50" s="41"/>
    </row>
    <row r="51" spans="1:31" x14ac:dyDescent="0.2">
      <c r="B51" s="19"/>
      <c r="L51" s="19"/>
    </row>
    <row r="52" spans="1:31" x14ac:dyDescent="0.2">
      <c r="B52" s="19"/>
      <c r="L52" s="19"/>
    </row>
    <row r="53" spans="1:31" x14ac:dyDescent="0.2">
      <c r="B53" s="19"/>
      <c r="L53" s="19"/>
    </row>
    <row r="54" spans="1:31" x14ac:dyDescent="0.2">
      <c r="B54" s="19"/>
      <c r="L54" s="19"/>
    </row>
    <row r="55" spans="1:31" x14ac:dyDescent="0.2">
      <c r="B55" s="19"/>
      <c r="L55" s="19"/>
    </row>
    <row r="56" spans="1:31" x14ac:dyDescent="0.2">
      <c r="B56" s="19"/>
      <c r="L56" s="19"/>
    </row>
    <row r="57" spans="1:31" x14ac:dyDescent="0.2">
      <c r="B57" s="19"/>
      <c r="L57" s="19"/>
    </row>
    <row r="58" spans="1:31" x14ac:dyDescent="0.2">
      <c r="B58" s="19"/>
      <c r="L58" s="19"/>
    </row>
    <row r="59" spans="1:31" x14ac:dyDescent="0.2">
      <c r="B59" s="19"/>
      <c r="L59" s="19"/>
    </row>
    <row r="60" spans="1:31" x14ac:dyDescent="0.2">
      <c r="B60" s="19"/>
      <c r="L60" s="19"/>
    </row>
    <row r="61" spans="1:31" s="2" customFormat="1" ht="12.75" x14ac:dyDescent="0.2">
      <c r="A61" s="31"/>
      <c r="B61" s="32"/>
      <c r="C61" s="31"/>
      <c r="D61" s="44" t="s">
        <v>49</v>
      </c>
      <c r="E61" s="34"/>
      <c r="F61" s="113" t="s">
        <v>50</v>
      </c>
      <c r="G61" s="44" t="s">
        <v>49</v>
      </c>
      <c r="H61" s="34"/>
      <c r="I61" s="114"/>
      <c r="J61" s="115" t="s">
        <v>50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x14ac:dyDescent="0.2">
      <c r="B62" s="19"/>
      <c r="L62" s="19"/>
    </row>
    <row r="63" spans="1:31" x14ac:dyDescent="0.2">
      <c r="B63" s="19"/>
      <c r="L63" s="19"/>
    </row>
    <row r="64" spans="1:31" x14ac:dyDescent="0.2">
      <c r="B64" s="19"/>
      <c r="L64" s="19"/>
    </row>
    <row r="65" spans="1:31" s="2" customFormat="1" ht="12.75" x14ac:dyDescent="0.2">
      <c r="A65" s="31"/>
      <c r="B65" s="32"/>
      <c r="C65" s="31"/>
      <c r="D65" s="42" t="s">
        <v>51</v>
      </c>
      <c r="E65" s="45"/>
      <c r="F65" s="45"/>
      <c r="G65" s="42" t="s">
        <v>52</v>
      </c>
      <c r="H65" s="45"/>
      <c r="I65" s="116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x14ac:dyDescent="0.2">
      <c r="B66" s="19"/>
      <c r="L66" s="19"/>
    </row>
    <row r="67" spans="1:31" x14ac:dyDescent="0.2">
      <c r="B67" s="19"/>
      <c r="L67" s="19"/>
    </row>
    <row r="68" spans="1:31" x14ac:dyDescent="0.2">
      <c r="B68" s="19"/>
      <c r="L68" s="19"/>
    </row>
    <row r="69" spans="1:31" x14ac:dyDescent="0.2">
      <c r="B69" s="19"/>
      <c r="L69" s="19"/>
    </row>
    <row r="70" spans="1:31" x14ac:dyDescent="0.2">
      <c r="B70" s="19"/>
      <c r="L70" s="19"/>
    </row>
    <row r="71" spans="1:31" x14ac:dyDescent="0.2">
      <c r="B71" s="19"/>
      <c r="L71" s="19"/>
    </row>
    <row r="72" spans="1:31" x14ac:dyDescent="0.2">
      <c r="B72" s="19"/>
      <c r="L72" s="19"/>
    </row>
    <row r="73" spans="1:31" x14ac:dyDescent="0.2">
      <c r="B73" s="19"/>
      <c r="L73" s="19"/>
    </row>
    <row r="74" spans="1:31" x14ac:dyDescent="0.2">
      <c r="B74" s="19"/>
      <c r="L74" s="19"/>
    </row>
    <row r="75" spans="1:31" x14ac:dyDescent="0.2">
      <c r="B75" s="19"/>
      <c r="L75" s="19"/>
    </row>
    <row r="76" spans="1:31" s="2" customFormat="1" ht="12.75" x14ac:dyDescent="0.2">
      <c r="A76" s="31"/>
      <c r="B76" s="32"/>
      <c r="C76" s="31"/>
      <c r="D76" s="44" t="s">
        <v>49</v>
      </c>
      <c r="E76" s="34"/>
      <c r="F76" s="113" t="s">
        <v>50</v>
      </c>
      <c r="G76" s="44" t="s">
        <v>49</v>
      </c>
      <c r="H76" s="34"/>
      <c r="I76" s="114"/>
      <c r="J76" s="115" t="s">
        <v>50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 x14ac:dyDescent="0.2">
      <c r="A77" s="31"/>
      <c r="B77" s="46"/>
      <c r="C77" s="47"/>
      <c r="D77" s="47"/>
      <c r="E77" s="47"/>
      <c r="F77" s="47"/>
      <c r="G77" s="47"/>
      <c r="H77" s="47"/>
      <c r="I77" s="117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 x14ac:dyDescent="0.2">
      <c r="A81" s="31"/>
      <c r="B81" s="48"/>
      <c r="C81" s="49"/>
      <c r="D81" s="49"/>
      <c r="E81" s="49"/>
      <c r="F81" s="49"/>
      <c r="G81" s="49"/>
      <c r="H81" s="49"/>
      <c r="I81" s="118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 x14ac:dyDescent="0.2">
      <c r="A82" s="31"/>
      <c r="B82" s="32"/>
      <c r="C82" s="20" t="s">
        <v>90</v>
      </c>
      <c r="D82" s="31"/>
      <c r="E82" s="31"/>
      <c r="F82" s="31"/>
      <c r="G82" s="31"/>
      <c r="H82" s="31"/>
      <c r="I82" s="9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 x14ac:dyDescent="0.2">
      <c r="A83" s="31"/>
      <c r="B83" s="32"/>
      <c r="C83" s="31"/>
      <c r="D83" s="31"/>
      <c r="E83" s="31"/>
      <c r="F83" s="31"/>
      <c r="G83" s="31"/>
      <c r="H83" s="31"/>
      <c r="I83" s="9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 x14ac:dyDescent="0.2">
      <c r="A84" s="31"/>
      <c r="B84" s="32"/>
      <c r="C84" s="26" t="s">
        <v>16</v>
      </c>
      <c r="D84" s="31"/>
      <c r="E84" s="31"/>
      <c r="F84" s="31"/>
      <c r="G84" s="31"/>
      <c r="H84" s="31"/>
      <c r="I84" s="9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 x14ac:dyDescent="0.2">
      <c r="A85" s="31"/>
      <c r="B85" s="32"/>
      <c r="C85" s="31"/>
      <c r="D85" s="31"/>
      <c r="E85" s="260" t="str">
        <f>E7</f>
        <v>Trutnov - rekonstrukce kina Vesmír, Nábřeží Václava Havla č.p.20, Trutnov</v>
      </c>
      <c r="F85" s="261"/>
      <c r="G85" s="261"/>
      <c r="H85" s="261"/>
      <c r="I85" s="91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 x14ac:dyDescent="0.2">
      <c r="A86" s="31"/>
      <c r="B86" s="32"/>
      <c r="C86" s="26" t="s">
        <v>86</v>
      </c>
      <c r="D86" s="31"/>
      <c r="E86" s="31"/>
      <c r="F86" s="31"/>
      <c r="G86" s="31"/>
      <c r="H86" s="31"/>
      <c r="I86" s="91"/>
      <c r="J86" s="31"/>
      <c r="K86" s="31"/>
      <c r="L86" s="4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 x14ac:dyDescent="0.2">
      <c r="A87" s="31"/>
      <c r="B87" s="32"/>
      <c r="C87" s="31"/>
      <c r="D87" s="31"/>
      <c r="E87" s="245" t="str">
        <f>E9</f>
        <v>a - Zdravotní technika</v>
      </c>
      <c r="F87" s="262"/>
      <c r="G87" s="262"/>
      <c r="H87" s="262"/>
      <c r="I87" s="91"/>
      <c r="J87" s="31"/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 x14ac:dyDescent="0.2">
      <c r="A88" s="31"/>
      <c r="B88" s="32"/>
      <c r="C88" s="31"/>
      <c r="D88" s="31"/>
      <c r="E88" s="31"/>
      <c r="F88" s="31"/>
      <c r="G88" s="31"/>
      <c r="H88" s="31"/>
      <c r="I88" s="91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 x14ac:dyDescent="0.2">
      <c r="A89" s="31"/>
      <c r="B89" s="32"/>
      <c r="C89" s="26" t="s">
        <v>20</v>
      </c>
      <c r="D89" s="31"/>
      <c r="E89" s="31"/>
      <c r="F89" s="24" t="str">
        <f>F12</f>
        <v>Trutnov</v>
      </c>
      <c r="G89" s="31"/>
      <c r="H89" s="31"/>
      <c r="I89" s="92" t="s">
        <v>22</v>
      </c>
      <c r="J89" s="54">
        <f>IF(J12="","",J12)</f>
        <v>44340</v>
      </c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 x14ac:dyDescent="0.2">
      <c r="A90" s="31"/>
      <c r="B90" s="32"/>
      <c r="C90" s="31"/>
      <c r="D90" s="31"/>
      <c r="E90" s="31"/>
      <c r="F90" s="31"/>
      <c r="G90" s="31"/>
      <c r="H90" s="31"/>
      <c r="I90" s="91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25.7" customHeight="1" x14ac:dyDescent="0.2">
      <c r="A91" s="31"/>
      <c r="B91" s="32"/>
      <c r="C91" s="26" t="s">
        <v>23</v>
      </c>
      <c r="D91" s="31"/>
      <c r="E91" s="31"/>
      <c r="F91" s="24" t="str">
        <f>E15</f>
        <v xml:space="preserve"> </v>
      </c>
      <c r="G91" s="31"/>
      <c r="H91" s="31"/>
      <c r="I91" s="92" t="s">
        <v>28</v>
      </c>
      <c r="J91" s="29" t="str">
        <f>E21</f>
        <v>T-Testing s.r.o, Trutnov</v>
      </c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 x14ac:dyDescent="0.2">
      <c r="A92" s="31"/>
      <c r="B92" s="32"/>
      <c r="C92" s="26" t="s">
        <v>27</v>
      </c>
      <c r="D92" s="31"/>
      <c r="E92" s="31"/>
      <c r="F92" s="24" t="str">
        <f>IF(E18="","",E18)</f>
        <v>BAK stavební společnost, a.s</v>
      </c>
      <c r="G92" s="31"/>
      <c r="H92" s="31"/>
      <c r="I92" s="92" t="s">
        <v>31</v>
      </c>
      <c r="J92" s="29" t="str">
        <f>E24</f>
        <v>Andrea Junková</v>
      </c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 x14ac:dyDescent="0.2">
      <c r="A93" s="31"/>
      <c r="B93" s="32"/>
      <c r="C93" s="31"/>
      <c r="D93" s="31"/>
      <c r="E93" s="31"/>
      <c r="F93" s="31"/>
      <c r="G93" s="31"/>
      <c r="H93" s="31"/>
      <c r="I93" s="91"/>
      <c r="J93" s="31"/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 x14ac:dyDescent="0.2">
      <c r="A94" s="31"/>
      <c r="B94" s="32"/>
      <c r="C94" s="119" t="s">
        <v>91</v>
      </c>
      <c r="D94" s="105"/>
      <c r="E94" s="105"/>
      <c r="F94" s="105"/>
      <c r="G94" s="105"/>
      <c r="H94" s="105"/>
      <c r="I94" s="120"/>
      <c r="J94" s="121" t="s">
        <v>92</v>
      </c>
      <c r="K94" s="105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 x14ac:dyDescent="0.2">
      <c r="A95" s="31"/>
      <c r="B95" s="32"/>
      <c r="C95" s="31"/>
      <c r="D95" s="31"/>
      <c r="E95" s="31"/>
      <c r="F95" s="31"/>
      <c r="G95" s="31"/>
      <c r="H95" s="31"/>
      <c r="I95" s="91"/>
      <c r="J95" s="31"/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 x14ac:dyDescent="0.2">
      <c r="A96" s="31"/>
      <c r="B96" s="32"/>
      <c r="C96" s="122" t="s">
        <v>93</v>
      </c>
      <c r="D96" s="31"/>
      <c r="E96" s="31"/>
      <c r="F96" s="31"/>
      <c r="G96" s="31"/>
      <c r="H96" s="31"/>
      <c r="I96" s="91"/>
      <c r="J96" s="70">
        <f>J141</f>
        <v>1403783.1600000001</v>
      </c>
      <c r="K96" s="31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6" t="s">
        <v>94</v>
      </c>
    </row>
    <row r="97" spans="1:31" s="9" customFormat="1" ht="24.95" customHeight="1" x14ac:dyDescent="0.2">
      <c r="B97" s="123"/>
      <c r="D97" s="124" t="s">
        <v>95</v>
      </c>
      <c r="E97" s="125"/>
      <c r="F97" s="125"/>
      <c r="G97" s="125"/>
      <c r="H97" s="125"/>
      <c r="I97" s="126"/>
      <c r="J97" s="127">
        <f>J142</f>
        <v>16183.359999999999</v>
      </c>
      <c r="L97" s="123"/>
    </row>
    <row r="98" spans="1:31" s="10" customFormat="1" ht="19.899999999999999" customHeight="1" x14ac:dyDescent="0.2">
      <c r="B98" s="128"/>
      <c r="D98" s="129" t="s">
        <v>96</v>
      </c>
      <c r="E98" s="130"/>
      <c r="F98" s="130"/>
      <c r="G98" s="130"/>
      <c r="H98" s="130"/>
      <c r="I98" s="131"/>
      <c r="J98" s="132">
        <f>J143</f>
        <v>9428.5399999999991</v>
      </c>
      <c r="L98" s="128"/>
    </row>
    <row r="99" spans="1:31" s="10" customFormat="1" ht="19.899999999999999" customHeight="1" x14ac:dyDescent="0.2">
      <c r="B99" s="128"/>
      <c r="D99" s="129" t="s">
        <v>97</v>
      </c>
      <c r="E99" s="130"/>
      <c r="F99" s="130"/>
      <c r="G99" s="130"/>
      <c r="H99" s="130"/>
      <c r="I99" s="131"/>
      <c r="J99" s="132">
        <f>J154</f>
        <v>2506.08</v>
      </c>
      <c r="L99" s="128"/>
    </row>
    <row r="100" spans="1:31" s="10" customFormat="1" ht="19.899999999999999" customHeight="1" x14ac:dyDescent="0.2">
      <c r="B100" s="128"/>
      <c r="D100" s="129" t="s">
        <v>98</v>
      </c>
      <c r="E100" s="130"/>
      <c r="F100" s="130"/>
      <c r="G100" s="130"/>
      <c r="H100" s="130"/>
      <c r="I100" s="131"/>
      <c r="J100" s="132">
        <f>J158</f>
        <v>4248.74</v>
      </c>
      <c r="L100" s="128"/>
    </row>
    <row r="101" spans="1:31" s="9" customFormat="1" ht="24.95" customHeight="1" x14ac:dyDescent="0.2">
      <c r="B101" s="123"/>
      <c r="D101" s="124" t="s">
        <v>99</v>
      </c>
      <c r="E101" s="125"/>
      <c r="F101" s="125"/>
      <c r="G101" s="125"/>
      <c r="H101" s="125"/>
      <c r="I101" s="126"/>
      <c r="J101" s="127">
        <f>J160</f>
        <v>1387599.8</v>
      </c>
      <c r="L101" s="123"/>
    </row>
    <row r="102" spans="1:31" s="10" customFormat="1" ht="19.899999999999999" customHeight="1" x14ac:dyDescent="0.2">
      <c r="B102" s="128"/>
      <c r="D102" s="129" t="s">
        <v>100</v>
      </c>
      <c r="E102" s="130"/>
      <c r="F102" s="130"/>
      <c r="G102" s="130"/>
      <c r="H102" s="130"/>
      <c r="I102" s="131"/>
      <c r="J102" s="132">
        <f>J161</f>
        <v>23529.399999999998</v>
      </c>
      <c r="L102" s="128"/>
    </row>
    <row r="103" spans="1:31" s="10" customFormat="1" ht="19.899999999999999" customHeight="1" x14ac:dyDescent="0.2">
      <c r="B103" s="128"/>
      <c r="D103" s="129" t="s">
        <v>101</v>
      </c>
      <c r="E103" s="130"/>
      <c r="F103" s="130"/>
      <c r="G103" s="130"/>
      <c r="H103" s="130"/>
      <c r="I103" s="131"/>
      <c r="J103" s="132">
        <f>J165</f>
        <v>372270.96</v>
      </c>
      <c r="L103" s="128"/>
    </row>
    <row r="104" spans="1:31" s="10" customFormat="1" ht="19.899999999999999" customHeight="1" x14ac:dyDescent="0.2">
      <c r="B104" s="128"/>
      <c r="D104" s="129" t="s">
        <v>102</v>
      </c>
      <c r="E104" s="130"/>
      <c r="F104" s="130"/>
      <c r="G104" s="130"/>
      <c r="H104" s="130"/>
      <c r="I104" s="131"/>
      <c r="J104" s="132">
        <f>J201</f>
        <v>435514.51</v>
      </c>
      <c r="L104" s="128"/>
    </row>
    <row r="105" spans="1:31" s="10" customFormat="1" ht="19.899999999999999" customHeight="1" x14ac:dyDescent="0.2">
      <c r="B105" s="128"/>
      <c r="D105" s="129" t="s">
        <v>103</v>
      </c>
      <c r="E105" s="130"/>
      <c r="F105" s="130"/>
      <c r="G105" s="130"/>
      <c r="H105" s="130"/>
      <c r="I105" s="131"/>
      <c r="J105" s="132">
        <f>J246</f>
        <v>52822.99</v>
      </c>
      <c r="L105" s="128"/>
    </row>
    <row r="106" spans="1:31" s="10" customFormat="1" ht="19.899999999999999" customHeight="1" x14ac:dyDescent="0.2">
      <c r="B106" s="128"/>
      <c r="D106" s="129" t="s">
        <v>104</v>
      </c>
      <c r="E106" s="130"/>
      <c r="F106" s="130"/>
      <c r="G106" s="130"/>
      <c r="H106" s="130"/>
      <c r="I106" s="131"/>
      <c r="J106" s="132">
        <f>J253</f>
        <v>251879.25</v>
      </c>
      <c r="L106" s="128"/>
    </row>
    <row r="107" spans="1:31" s="10" customFormat="1" ht="19.899999999999999" customHeight="1" x14ac:dyDescent="0.2">
      <c r="B107" s="128"/>
      <c r="D107" s="129" t="s">
        <v>105</v>
      </c>
      <c r="E107" s="130"/>
      <c r="F107" s="130"/>
      <c r="G107" s="130"/>
      <c r="H107" s="130"/>
      <c r="I107" s="131"/>
      <c r="J107" s="132">
        <f>J290</f>
        <v>143432.21000000002</v>
      </c>
      <c r="L107" s="128"/>
    </row>
    <row r="108" spans="1:31" s="10" customFormat="1" ht="19.899999999999999" customHeight="1" x14ac:dyDescent="0.2">
      <c r="B108" s="128"/>
      <c r="D108" s="129" t="s">
        <v>106</v>
      </c>
      <c r="E108" s="130"/>
      <c r="F108" s="130"/>
      <c r="G108" s="130"/>
      <c r="H108" s="130"/>
      <c r="I108" s="131"/>
      <c r="J108" s="132">
        <f>J297</f>
        <v>12648.7</v>
      </c>
      <c r="L108" s="128"/>
    </row>
    <row r="109" spans="1:31" s="10" customFormat="1" ht="19.899999999999999" customHeight="1" x14ac:dyDescent="0.2">
      <c r="B109" s="128"/>
      <c r="D109" s="129" t="s">
        <v>107</v>
      </c>
      <c r="E109" s="130"/>
      <c r="F109" s="130"/>
      <c r="G109" s="130"/>
      <c r="H109" s="130"/>
      <c r="I109" s="131"/>
      <c r="J109" s="132">
        <f>J304</f>
        <v>5719.78</v>
      </c>
      <c r="L109" s="128"/>
    </row>
    <row r="110" spans="1:31" s="10" customFormat="1" ht="19.899999999999999" customHeight="1" x14ac:dyDescent="0.2">
      <c r="B110" s="128"/>
      <c r="D110" s="129" t="s">
        <v>108</v>
      </c>
      <c r="E110" s="130"/>
      <c r="F110" s="130"/>
      <c r="G110" s="130"/>
      <c r="H110" s="130"/>
      <c r="I110" s="131"/>
      <c r="J110" s="132">
        <f>J307</f>
        <v>15157</v>
      </c>
      <c r="L110" s="128"/>
    </row>
    <row r="111" spans="1:31" s="10" customFormat="1" ht="19.899999999999999" customHeight="1" x14ac:dyDescent="0.2">
      <c r="B111" s="128"/>
      <c r="D111" s="129" t="s">
        <v>109</v>
      </c>
      <c r="E111" s="130"/>
      <c r="F111" s="130"/>
      <c r="G111" s="130"/>
      <c r="H111" s="130"/>
      <c r="I111" s="131"/>
      <c r="J111" s="132">
        <f>J309</f>
        <v>74625</v>
      </c>
      <c r="L111" s="128"/>
    </row>
    <row r="112" spans="1:31" s="2" customFormat="1" ht="21.75" customHeight="1" x14ac:dyDescent="0.2">
      <c r="A112" s="31"/>
      <c r="B112" s="32"/>
      <c r="C112" s="31"/>
      <c r="D112" s="31"/>
      <c r="E112" s="31"/>
      <c r="F112" s="31"/>
      <c r="G112" s="31"/>
      <c r="H112" s="31"/>
      <c r="I112" s="91"/>
      <c r="J112" s="31"/>
      <c r="K112" s="31"/>
      <c r="L112" s="4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6.95" customHeight="1" x14ac:dyDescent="0.2">
      <c r="A113" s="31"/>
      <c r="B113" s="32"/>
      <c r="C113" s="31"/>
      <c r="D113" s="31"/>
      <c r="E113" s="31"/>
      <c r="F113" s="31"/>
      <c r="G113" s="31"/>
      <c r="H113" s="31"/>
      <c r="I113" s="91"/>
      <c r="J113" s="31"/>
      <c r="K113" s="31"/>
      <c r="L113" s="4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29.25" customHeight="1" x14ac:dyDescent="0.2">
      <c r="A114" s="31"/>
      <c r="B114" s="32"/>
      <c r="C114" s="122" t="s">
        <v>110</v>
      </c>
      <c r="D114" s="31"/>
      <c r="E114" s="31"/>
      <c r="F114" s="31"/>
      <c r="G114" s="31"/>
      <c r="H114" s="31"/>
      <c r="I114" s="91"/>
      <c r="J114" s="133">
        <f>ROUND(J115 + J116 + J117 + J118 + J119 + J120,2)</f>
        <v>0</v>
      </c>
      <c r="K114" s="31"/>
      <c r="L114" s="41"/>
      <c r="N114" s="134" t="s">
        <v>38</v>
      </c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8" customHeight="1" x14ac:dyDescent="0.2">
      <c r="A115" s="31"/>
      <c r="B115" s="135"/>
      <c r="C115" s="91"/>
      <c r="D115" s="258" t="s">
        <v>111</v>
      </c>
      <c r="E115" s="259"/>
      <c r="F115" s="259"/>
      <c r="G115" s="91"/>
      <c r="H115" s="91"/>
      <c r="I115" s="91"/>
      <c r="J115" s="137">
        <v>0</v>
      </c>
      <c r="K115" s="91"/>
      <c r="L115" s="138"/>
      <c r="M115" s="139"/>
      <c r="N115" s="140" t="s">
        <v>39</v>
      </c>
      <c r="O115" s="139"/>
      <c r="P115" s="139"/>
      <c r="Q115" s="139"/>
      <c r="R115" s="139"/>
      <c r="S115" s="91"/>
      <c r="T115" s="91"/>
      <c r="U115" s="91"/>
      <c r="V115" s="91"/>
      <c r="W115" s="91"/>
      <c r="X115" s="91"/>
      <c r="Y115" s="91"/>
      <c r="Z115" s="91"/>
      <c r="AA115" s="91"/>
      <c r="AB115" s="91"/>
      <c r="AC115" s="91"/>
      <c r="AD115" s="91"/>
      <c r="AE115" s="91"/>
      <c r="AF115" s="139"/>
      <c r="AG115" s="139"/>
      <c r="AH115" s="139"/>
      <c r="AI115" s="139"/>
      <c r="AJ115" s="139"/>
      <c r="AK115" s="139"/>
      <c r="AL115" s="139"/>
      <c r="AM115" s="139"/>
      <c r="AN115" s="139"/>
      <c r="AO115" s="139"/>
      <c r="AP115" s="139"/>
      <c r="AQ115" s="139"/>
      <c r="AR115" s="139"/>
      <c r="AS115" s="139"/>
      <c r="AT115" s="139"/>
      <c r="AU115" s="139"/>
      <c r="AV115" s="139"/>
      <c r="AW115" s="139"/>
      <c r="AX115" s="139"/>
      <c r="AY115" s="141" t="s">
        <v>112</v>
      </c>
      <c r="AZ115" s="139"/>
      <c r="BA115" s="139"/>
      <c r="BB115" s="139"/>
      <c r="BC115" s="139"/>
      <c r="BD115" s="139"/>
      <c r="BE115" s="142">
        <f t="shared" ref="BE115:BE120" si="0">IF(N115="základní",J115,0)</f>
        <v>0</v>
      </c>
      <c r="BF115" s="142">
        <f t="shared" ref="BF115:BF120" si="1">IF(N115="snížená",J115,0)</f>
        <v>0</v>
      </c>
      <c r="BG115" s="142">
        <f t="shared" ref="BG115:BG120" si="2">IF(N115="zákl. přenesená",J115,0)</f>
        <v>0</v>
      </c>
      <c r="BH115" s="142">
        <f t="shared" ref="BH115:BH120" si="3">IF(N115="sníž. přenesená",J115,0)</f>
        <v>0</v>
      </c>
      <c r="BI115" s="142">
        <f t="shared" ref="BI115:BI120" si="4">IF(N115="nulová",J115,0)</f>
        <v>0</v>
      </c>
      <c r="BJ115" s="141" t="s">
        <v>82</v>
      </c>
      <c r="BK115" s="139"/>
      <c r="BL115" s="139"/>
      <c r="BM115" s="139"/>
    </row>
    <row r="116" spans="1:65" s="2" customFormat="1" ht="18" customHeight="1" x14ac:dyDescent="0.2">
      <c r="A116" s="31"/>
      <c r="B116" s="135"/>
      <c r="C116" s="91"/>
      <c r="D116" s="258" t="s">
        <v>113</v>
      </c>
      <c r="E116" s="259"/>
      <c r="F116" s="259"/>
      <c r="G116" s="91"/>
      <c r="H116" s="91"/>
      <c r="I116" s="91"/>
      <c r="J116" s="137">
        <v>0</v>
      </c>
      <c r="K116" s="91"/>
      <c r="L116" s="138"/>
      <c r="M116" s="139"/>
      <c r="N116" s="140" t="s">
        <v>39</v>
      </c>
      <c r="O116" s="139"/>
      <c r="P116" s="139"/>
      <c r="Q116" s="139"/>
      <c r="R116" s="139"/>
      <c r="S116" s="91"/>
      <c r="T116" s="91"/>
      <c r="U116" s="91"/>
      <c r="V116" s="91"/>
      <c r="W116" s="91"/>
      <c r="X116" s="91"/>
      <c r="Y116" s="91"/>
      <c r="Z116" s="91"/>
      <c r="AA116" s="91"/>
      <c r="AB116" s="91"/>
      <c r="AC116" s="91"/>
      <c r="AD116" s="91"/>
      <c r="AE116" s="91"/>
      <c r="AF116" s="139"/>
      <c r="AG116" s="139"/>
      <c r="AH116" s="139"/>
      <c r="AI116" s="139"/>
      <c r="AJ116" s="139"/>
      <c r="AK116" s="139"/>
      <c r="AL116" s="139"/>
      <c r="AM116" s="139"/>
      <c r="AN116" s="139"/>
      <c r="AO116" s="139"/>
      <c r="AP116" s="139"/>
      <c r="AQ116" s="139"/>
      <c r="AR116" s="139"/>
      <c r="AS116" s="139"/>
      <c r="AT116" s="139"/>
      <c r="AU116" s="139"/>
      <c r="AV116" s="139"/>
      <c r="AW116" s="139"/>
      <c r="AX116" s="139"/>
      <c r="AY116" s="141" t="s">
        <v>112</v>
      </c>
      <c r="AZ116" s="139"/>
      <c r="BA116" s="139"/>
      <c r="BB116" s="139"/>
      <c r="BC116" s="139"/>
      <c r="BD116" s="139"/>
      <c r="BE116" s="142">
        <f t="shared" si="0"/>
        <v>0</v>
      </c>
      <c r="BF116" s="142">
        <f t="shared" si="1"/>
        <v>0</v>
      </c>
      <c r="BG116" s="142">
        <f t="shared" si="2"/>
        <v>0</v>
      </c>
      <c r="BH116" s="142">
        <f t="shared" si="3"/>
        <v>0</v>
      </c>
      <c r="BI116" s="142">
        <f t="shared" si="4"/>
        <v>0</v>
      </c>
      <c r="BJ116" s="141" t="s">
        <v>82</v>
      </c>
      <c r="BK116" s="139"/>
      <c r="BL116" s="139"/>
      <c r="BM116" s="139"/>
    </row>
    <row r="117" spans="1:65" s="2" customFormat="1" ht="18" customHeight="1" x14ac:dyDescent="0.2">
      <c r="A117" s="31"/>
      <c r="B117" s="135"/>
      <c r="C117" s="91"/>
      <c r="D117" s="258" t="s">
        <v>114</v>
      </c>
      <c r="E117" s="259"/>
      <c r="F117" s="259"/>
      <c r="G117" s="91"/>
      <c r="H117" s="91"/>
      <c r="I117" s="91"/>
      <c r="J117" s="137">
        <v>0</v>
      </c>
      <c r="K117" s="91"/>
      <c r="L117" s="138"/>
      <c r="M117" s="139"/>
      <c r="N117" s="140" t="s">
        <v>39</v>
      </c>
      <c r="O117" s="139"/>
      <c r="P117" s="139"/>
      <c r="Q117" s="139"/>
      <c r="R117" s="139"/>
      <c r="S117" s="91"/>
      <c r="T117" s="91"/>
      <c r="U117" s="91"/>
      <c r="V117" s="91"/>
      <c r="W117" s="91"/>
      <c r="X117" s="91"/>
      <c r="Y117" s="91"/>
      <c r="Z117" s="91"/>
      <c r="AA117" s="91"/>
      <c r="AB117" s="91"/>
      <c r="AC117" s="91"/>
      <c r="AD117" s="91"/>
      <c r="AE117" s="91"/>
      <c r="AF117" s="139"/>
      <c r="AG117" s="139"/>
      <c r="AH117" s="139"/>
      <c r="AI117" s="139"/>
      <c r="AJ117" s="139"/>
      <c r="AK117" s="139"/>
      <c r="AL117" s="139"/>
      <c r="AM117" s="139"/>
      <c r="AN117" s="139"/>
      <c r="AO117" s="139"/>
      <c r="AP117" s="139"/>
      <c r="AQ117" s="139"/>
      <c r="AR117" s="139"/>
      <c r="AS117" s="139"/>
      <c r="AT117" s="139"/>
      <c r="AU117" s="139"/>
      <c r="AV117" s="139"/>
      <c r="AW117" s="139"/>
      <c r="AX117" s="139"/>
      <c r="AY117" s="141" t="s">
        <v>112</v>
      </c>
      <c r="AZ117" s="139"/>
      <c r="BA117" s="139"/>
      <c r="BB117" s="139"/>
      <c r="BC117" s="139"/>
      <c r="BD117" s="139"/>
      <c r="BE117" s="142">
        <f t="shared" si="0"/>
        <v>0</v>
      </c>
      <c r="BF117" s="142">
        <f t="shared" si="1"/>
        <v>0</v>
      </c>
      <c r="BG117" s="142">
        <f t="shared" si="2"/>
        <v>0</v>
      </c>
      <c r="BH117" s="142">
        <f t="shared" si="3"/>
        <v>0</v>
      </c>
      <c r="BI117" s="142">
        <f t="shared" si="4"/>
        <v>0</v>
      </c>
      <c r="BJ117" s="141" t="s">
        <v>82</v>
      </c>
      <c r="BK117" s="139"/>
      <c r="BL117" s="139"/>
      <c r="BM117" s="139"/>
    </row>
    <row r="118" spans="1:65" s="2" customFormat="1" ht="18" customHeight="1" x14ac:dyDescent="0.2">
      <c r="A118" s="31"/>
      <c r="B118" s="135"/>
      <c r="C118" s="91"/>
      <c r="D118" s="258" t="s">
        <v>115</v>
      </c>
      <c r="E118" s="259"/>
      <c r="F118" s="259"/>
      <c r="G118" s="91"/>
      <c r="H118" s="91"/>
      <c r="I118" s="91"/>
      <c r="J118" s="137">
        <v>0</v>
      </c>
      <c r="K118" s="91"/>
      <c r="L118" s="138"/>
      <c r="M118" s="139"/>
      <c r="N118" s="140" t="s">
        <v>39</v>
      </c>
      <c r="O118" s="139"/>
      <c r="P118" s="139"/>
      <c r="Q118" s="139"/>
      <c r="R118" s="139"/>
      <c r="S118" s="91"/>
      <c r="T118" s="91"/>
      <c r="U118" s="91"/>
      <c r="V118" s="91"/>
      <c r="W118" s="91"/>
      <c r="X118" s="91"/>
      <c r="Y118" s="91"/>
      <c r="Z118" s="91"/>
      <c r="AA118" s="91"/>
      <c r="AB118" s="91"/>
      <c r="AC118" s="91"/>
      <c r="AD118" s="91"/>
      <c r="AE118" s="91"/>
      <c r="AF118" s="139"/>
      <c r="AG118" s="139"/>
      <c r="AH118" s="139"/>
      <c r="AI118" s="139"/>
      <c r="AJ118" s="139"/>
      <c r="AK118" s="139"/>
      <c r="AL118" s="139"/>
      <c r="AM118" s="139"/>
      <c r="AN118" s="139"/>
      <c r="AO118" s="139"/>
      <c r="AP118" s="139"/>
      <c r="AQ118" s="139"/>
      <c r="AR118" s="139"/>
      <c r="AS118" s="139"/>
      <c r="AT118" s="139"/>
      <c r="AU118" s="139"/>
      <c r="AV118" s="139"/>
      <c r="AW118" s="139"/>
      <c r="AX118" s="139"/>
      <c r="AY118" s="141" t="s">
        <v>112</v>
      </c>
      <c r="AZ118" s="139"/>
      <c r="BA118" s="139"/>
      <c r="BB118" s="139"/>
      <c r="BC118" s="139"/>
      <c r="BD118" s="139"/>
      <c r="BE118" s="142">
        <f t="shared" si="0"/>
        <v>0</v>
      </c>
      <c r="BF118" s="142">
        <f t="shared" si="1"/>
        <v>0</v>
      </c>
      <c r="BG118" s="142">
        <f t="shared" si="2"/>
        <v>0</v>
      </c>
      <c r="BH118" s="142">
        <f t="shared" si="3"/>
        <v>0</v>
      </c>
      <c r="BI118" s="142">
        <f t="shared" si="4"/>
        <v>0</v>
      </c>
      <c r="BJ118" s="141" t="s">
        <v>82</v>
      </c>
      <c r="BK118" s="139"/>
      <c r="BL118" s="139"/>
      <c r="BM118" s="139"/>
    </row>
    <row r="119" spans="1:65" s="2" customFormat="1" ht="18" customHeight="1" x14ac:dyDescent="0.2">
      <c r="A119" s="31"/>
      <c r="B119" s="135"/>
      <c r="C119" s="91"/>
      <c r="D119" s="258" t="s">
        <v>116</v>
      </c>
      <c r="E119" s="259"/>
      <c r="F119" s="259"/>
      <c r="G119" s="91"/>
      <c r="H119" s="91"/>
      <c r="I119" s="91"/>
      <c r="J119" s="137">
        <v>0</v>
      </c>
      <c r="K119" s="91"/>
      <c r="L119" s="138"/>
      <c r="M119" s="139"/>
      <c r="N119" s="140" t="s">
        <v>39</v>
      </c>
      <c r="O119" s="139"/>
      <c r="P119" s="139"/>
      <c r="Q119" s="139"/>
      <c r="R119" s="139"/>
      <c r="S119" s="91"/>
      <c r="T119" s="91"/>
      <c r="U119" s="91"/>
      <c r="V119" s="91"/>
      <c r="W119" s="91"/>
      <c r="X119" s="91"/>
      <c r="Y119" s="91"/>
      <c r="Z119" s="91"/>
      <c r="AA119" s="91"/>
      <c r="AB119" s="91"/>
      <c r="AC119" s="91"/>
      <c r="AD119" s="91"/>
      <c r="AE119" s="91"/>
      <c r="AF119" s="139"/>
      <c r="AG119" s="139"/>
      <c r="AH119" s="139"/>
      <c r="AI119" s="139"/>
      <c r="AJ119" s="139"/>
      <c r="AK119" s="139"/>
      <c r="AL119" s="139"/>
      <c r="AM119" s="139"/>
      <c r="AN119" s="139"/>
      <c r="AO119" s="139"/>
      <c r="AP119" s="139"/>
      <c r="AQ119" s="139"/>
      <c r="AR119" s="139"/>
      <c r="AS119" s="139"/>
      <c r="AT119" s="139"/>
      <c r="AU119" s="139"/>
      <c r="AV119" s="139"/>
      <c r="AW119" s="139"/>
      <c r="AX119" s="139"/>
      <c r="AY119" s="141" t="s">
        <v>112</v>
      </c>
      <c r="AZ119" s="139"/>
      <c r="BA119" s="139"/>
      <c r="BB119" s="139"/>
      <c r="BC119" s="139"/>
      <c r="BD119" s="139"/>
      <c r="BE119" s="142">
        <f t="shared" si="0"/>
        <v>0</v>
      </c>
      <c r="BF119" s="142">
        <f t="shared" si="1"/>
        <v>0</v>
      </c>
      <c r="BG119" s="142">
        <f t="shared" si="2"/>
        <v>0</v>
      </c>
      <c r="BH119" s="142">
        <f t="shared" si="3"/>
        <v>0</v>
      </c>
      <c r="BI119" s="142">
        <f t="shared" si="4"/>
        <v>0</v>
      </c>
      <c r="BJ119" s="141" t="s">
        <v>82</v>
      </c>
      <c r="BK119" s="139"/>
      <c r="BL119" s="139"/>
      <c r="BM119" s="139"/>
    </row>
    <row r="120" spans="1:65" s="2" customFormat="1" ht="18" customHeight="1" x14ac:dyDescent="0.2">
      <c r="A120" s="31"/>
      <c r="B120" s="135"/>
      <c r="C120" s="91"/>
      <c r="D120" s="136" t="s">
        <v>117</v>
      </c>
      <c r="E120" s="91"/>
      <c r="F120" s="91"/>
      <c r="G120" s="91"/>
      <c r="H120" s="91"/>
      <c r="I120" s="91"/>
      <c r="J120" s="137">
        <f>ROUND(J30*T120,2)</f>
        <v>0</v>
      </c>
      <c r="K120" s="91"/>
      <c r="L120" s="138"/>
      <c r="M120" s="139"/>
      <c r="N120" s="140" t="s">
        <v>39</v>
      </c>
      <c r="O120" s="139"/>
      <c r="P120" s="139"/>
      <c r="Q120" s="139"/>
      <c r="R120" s="139"/>
      <c r="S120" s="91"/>
      <c r="T120" s="91"/>
      <c r="U120" s="91"/>
      <c r="V120" s="91"/>
      <c r="W120" s="91"/>
      <c r="X120" s="91"/>
      <c r="Y120" s="91"/>
      <c r="Z120" s="91"/>
      <c r="AA120" s="91"/>
      <c r="AB120" s="91"/>
      <c r="AC120" s="91"/>
      <c r="AD120" s="91"/>
      <c r="AE120" s="91"/>
      <c r="AF120" s="139"/>
      <c r="AG120" s="139"/>
      <c r="AH120" s="139"/>
      <c r="AI120" s="139"/>
      <c r="AJ120" s="139"/>
      <c r="AK120" s="139"/>
      <c r="AL120" s="139"/>
      <c r="AM120" s="139"/>
      <c r="AN120" s="139"/>
      <c r="AO120" s="139"/>
      <c r="AP120" s="139"/>
      <c r="AQ120" s="139"/>
      <c r="AR120" s="139"/>
      <c r="AS120" s="139"/>
      <c r="AT120" s="139"/>
      <c r="AU120" s="139"/>
      <c r="AV120" s="139"/>
      <c r="AW120" s="139"/>
      <c r="AX120" s="139"/>
      <c r="AY120" s="141" t="s">
        <v>118</v>
      </c>
      <c r="AZ120" s="139"/>
      <c r="BA120" s="139"/>
      <c r="BB120" s="139"/>
      <c r="BC120" s="139"/>
      <c r="BD120" s="139"/>
      <c r="BE120" s="142">
        <f t="shared" si="0"/>
        <v>0</v>
      </c>
      <c r="BF120" s="142">
        <f t="shared" si="1"/>
        <v>0</v>
      </c>
      <c r="BG120" s="142">
        <f t="shared" si="2"/>
        <v>0</v>
      </c>
      <c r="BH120" s="142">
        <f t="shared" si="3"/>
        <v>0</v>
      </c>
      <c r="BI120" s="142">
        <f t="shared" si="4"/>
        <v>0</v>
      </c>
      <c r="BJ120" s="141" t="s">
        <v>82</v>
      </c>
      <c r="BK120" s="139"/>
      <c r="BL120" s="139"/>
      <c r="BM120" s="139"/>
    </row>
    <row r="121" spans="1:65" s="2" customFormat="1" x14ac:dyDescent="0.2">
      <c r="A121" s="31"/>
      <c r="B121" s="32"/>
      <c r="C121" s="31"/>
      <c r="D121" s="31"/>
      <c r="E121" s="31"/>
      <c r="F121" s="31"/>
      <c r="G121" s="31"/>
      <c r="H121" s="31"/>
      <c r="I121" s="91"/>
      <c r="J121" s="31"/>
      <c r="K121" s="31"/>
      <c r="L121" s="41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5" s="2" customFormat="1" ht="29.25" customHeight="1" x14ac:dyDescent="0.2">
      <c r="A122" s="31"/>
      <c r="B122" s="32"/>
      <c r="C122" s="143" t="s">
        <v>119</v>
      </c>
      <c r="D122" s="105"/>
      <c r="E122" s="105"/>
      <c r="F122" s="105"/>
      <c r="G122" s="105"/>
      <c r="H122" s="105"/>
      <c r="I122" s="120"/>
      <c r="J122" s="144">
        <f>ROUND(J96+J114,2)</f>
        <v>1403783.16</v>
      </c>
      <c r="K122" s="105"/>
      <c r="L122" s="41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65" s="2" customFormat="1" ht="6.95" customHeight="1" x14ac:dyDescent="0.2">
      <c r="A123" s="31"/>
      <c r="B123" s="46"/>
      <c r="C123" s="47"/>
      <c r="D123" s="47"/>
      <c r="E123" s="47"/>
      <c r="F123" s="47"/>
      <c r="G123" s="47"/>
      <c r="H123" s="47"/>
      <c r="I123" s="117"/>
      <c r="J123" s="47"/>
      <c r="K123" s="47"/>
      <c r="L123" s="41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7" spans="1:65" s="2" customFormat="1" ht="6.95" customHeight="1" x14ac:dyDescent="0.2">
      <c r="A127" s="31"/>
      <c r="B127" s="48"/>
      <c r="C127" s="49"/>
      <c r="D127" s="49"/>
      <c r="E127" s="49"/>
      <c r="F127" s="49"/>
      <c r="G127" s="49"/>
      <c r="H127" s="49"/>
      <c r="I127" s="118"/>
      <c r="J127" s="49"/>
      <c r="K127" s="49"/>
      <c r="L127" s="41"/>
      <c r="S127" s="31"/>
      <c r="T127" s="31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</row>
    <row r="128" spans="1:65" s="2" customFormat="1" ht="24.95" customHeight="1" x14ac:dyDescent="0.2">
      <c r="A128" s="31"/>
      <c r="B128" s="32"/>
      <c r="C128" s="20" t="s">
        <v>120</v>
      </c>
      <c r="D128" s="31"/>
      <c r="E128" s="31"/>
      <c r="F128" s="31"/>
      <c r="G128" s="31"/>
      <c r="H128" s="31"/>
      <c r="I128" s="91"/>
      <c r="J128" s="31"/>
      <c r="K128" s="31"/>
      <c r="L128" s="41"/>
      <c r="S128" s="31"/>
      <c r="T128" s="31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</row>
    <row r="129" spans="1:65" s="2" customFormat="1" ht="6.95" customHeight="1" x14ac:dyDescent="0.2">
      <c r="A129" s="31"/>
      <c r="B129" s="32"/>
      <c r="C129" s="31"/>
      <c r="D129" s="31"/>
      <c r="E129" s="31"/>
      <c r="F129" s="31"/>
      <c r="G129" s="31"/>
      <c r="H129" s="31"/>
      <c r="I129" s="91"/>
      <c r="J129" s="31"/>
      <c r="K129" s="31"/>
      <c r="L129" s="41"/>
      <c r="S129" s="31"/>
      <c r="T129" s="31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</row>
    <row r="130" spans="1:65" s="2" customFormat="1" ht="12" customHeight="1" x14ac:dyDescent="0.2">
      <c r="A130" s="31"/>
      <c r="B130" s="32"/>
      <c r="C130" s="26" t="s">
        <v>16</v>
      </c>
      <c r="D130" s="31"/>
      <c r="E130" s="31"/>
      <c r="F130" s="31"/>
      <c r="G130" s="31"/>
      <c r="H130" s="31"/>
      <c r="I130" s="91"/>
      <c r="J130" s="31"/>
      <c r="K130" s="31"/>
      <c r="L130" s="41"/>
      <c r="S130" s="31"/>
      <c r="T130" s="31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</row>
    <row r="131" spans="1:65" s="2" customFormat="1" ht="16.5" customHeight="1" x14ac:dyDescent="0.2">
      <c r="A131" s="31"/>
      <c r="B131" s="32"/>
      <c r="C131" s="31"/>
      <c r="D131" s="31"/>
      <c r="E131" s="260" t="str">
        <f>E7</f>
        <v>Trutnov - rekonstrukce kina Vesmír, Nábřeží Václava Havla č.p.20, Trutnov</v>
      </c>
      <c r="F131" s="261"/>
      <c r="G131" s="261"/>
      <c r="H131" s="261"/>
      <c r="I131" s="91"/>
      <c r="J131" s="31"/>
      <c r="K131" s="31"/>
      <c r="L131" s="41"/>
      <c r="S131" s="31"/>
      <c r="T131" s="31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</row>
    <row r="132" spans="1:65" s="2" customFormat="1" ht="12" customHeight="1" x14ac:dyDescent="0.2">
      <c r="A132" s="31"/>
      <c r="B132" s="32"/>
      <c r="C132" s="26" t="s">
        <v>86</v>
      </c>
      <c r="D132" s="31"/>
      <c r="E132" s="31"/>
      <c r="F132" s="31"/>
      <c r="G132" s="31"/>
      <c r="H132" s="31"/>
      <c r="I132" s="91"/>
      <c r="J132" s="31"/>
      <c r="K132" s="31"/>
      <c r="L132" s="41"/>
      <c r="S132" s="31"/>
      <c r="T132" s="31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</row>
    <row r="133" spans="1:65" s="2" customFormat="1" ht="16.5" customHeight="1" x14ac:dyDescent="0.2">
      <c r="A133" s="31"/>
      <c r="B133" s="32"/>
      <c r="C133" s="31"/>
      <c r="D133" s="31"/>
      <c r="E133" s="245" t="str">
        <f>E9</f>
        <v>a - Zdravotní technika</v>
      </c>
      <c r="F133" s="262"/>
      <c r="G133" s="262"/>
      <c r="H133" s="262"/>
      <c r="I133" s="91"/>
      <c r="J133" s="31"/>
      <c r="K133" s="31"/>
      <c r="L133" s="41"/>
      <c r="S133" s="31"/>
      <c r="T133" s="31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</row>
    <row r="134" spans="1:65" s="2" customFormat="1" ht="6.95" customHeight="1" x14ac:dyDescent="0.2">
      <c r="A134" s="31"/>
      <c r="B134" s="32"/>
      <c r="C134" s="31"/>
      <c r="D134" s="31"/>
      <c r="E134" s="31"/>
      <c r="F134" s="31"/>
      <c r="G134" s="31"/>
      <c r="H134" s="31"/>
      <c r="I134" s="91"/>
      <c r="J134" s="31"/>
      <c r="K134" s="31"/>
      <c r="L134" s="41"/>
      <c r="S134" s="31"/>
      <c r="T134" s="31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</row>
    <row r="135" spans="1:65" s="2" customFormat="1" ht="12" customHeight="1" x14ac:dyDescent="0.2">
      <c r="A135" s="31"/>
      <c r="B135" s="32"/>
      <c r="C135" s="26" t="s">
        <v>20</v>
      </c>
      <c r="D135" s="31"/>
      <c r="E135" s="31"/>
      <c r="F135" s="24" t="str">
        <f>F12</f>
        <v>Trutnov</v>
      </c>
      <c r="G135" s="31"/>
      <c r="H135" s="31"/>
      <c r="I135" s="92" t="s">
        <v>22</v>
      </c>
      <c r="J135" s="54">
        <f>IF(J12="","",J12)</f>
        <v>44340</v>
      </c>
      <c r="K135" s="31"/>
      <c r="L135" s="41"/>
      <c r="S135" s="31"/>
      <c r="T135" s="31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</row>
    <row r="136" spans="1:65" s="2" customFormat="1" ht="6.95" customHeight="1" x14ac:dyDescent="0.2">
      <c r="A136" s="31"/>
      <c r="B136" s="32"/>
      <c r="C136" s="31"/>
      <c r="D136" s="31"/>
      <c r="E136" s="31"/>
      <c r="F136" s="31"/>
      <c r="G136" s="31"/>
      <c r="H136" s="31"/>
      <c r="I136" s="91"/>
      <c r="J136" s="31"/>
      <c r="K136" s="31"/>
      <c r="L136" s="41"/>
      <c r="S136" s="31"/>
      <c r="T136" s="31"/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</row>
    <row r="137" spans="1:65" s="2" customFormat="1" ht="25.7" customHeight="1" x14ac:dyDescent="0.2">
      <c r="A137" s="31"/>
      <c r="B137" s="32"/>
      <c r="C137" s="26" t="s">
        <v>23</v>
      </c>
      <c r="D137" s="31"/>
      <c r="E137" s="31"/>
      <c r="F137" s="24" t="str">
        <f>E15</f>
        <v xml:space="preserve"> </v>
      </c>
      <c r="G137" s="31"/>
      <c r="H137" s="31"/>
      <c r="I137" s="92" t="s">
        <v>28</v>
      </c>
      <c r="J137" s="29" t="str">
        <f>E21</f>
        <v>T-Testing s.r.o, Trutnov</v>
      </c>
      <c r="K137" s="31"/>
      <c r="L137" s="41"/>
      <c r="S137" s="31"/>
      <c r="T137" s="31"/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</row>
    <row r="138" spans="1:65" s="2" customFormat="1" ht="15.2" customHeight="1" x14ac:dyDescent="0.2">
      <c r="A138" s="31"/>
      <c r="B138" s="32"/>
      <c r="C138" s="26" t="s">
        <v>27</v>
      </c>
      <c r="D138" s="31"/>
      <c r="E138" s="31"/>
      <c r="F138" s="24" t="str">
        <f>IF(E18="","",E18)</f>
        <v>BAK stavební společnost, a.s</v>
      </c>
      <c r="G138" s="31"/>
      <c r="H138" s="31"/>
      <c r="I138" s="92" t="s">
        <v>31</v>
      </c>
      <c r="J138" s="29" t="str">
        <f>E24</f>
        <v>Andrea Junková</v>
      </c>
      <c r="K138" s="31"/>
      <c r="L138" s="41"/>
      <c r="S138" s="31"/>
      <c r="T138" s="31"/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</row>
    <row r="139" spans="1:65" s="2" customFormat="1" ht="10.35" customHeight="1" x14ac:dyDescent="0.2">
      <c r="A139" s="31"/>
      <c r="B139" s="32"/>
      <c r="C139" s="31"/>
      <c r="D139" s="31"/>
      <c r="E139" s="31"/>
      <c r="F139" s="31"/>
      <c r="G139" s="31"/>
      <c r="H139" s="31"/>
      <c r="I139" s="91"/>
      <c r="J139" s="31"/>
      <c r="K139" s="31"/>
      <c r="L139" s="41"/>
      <c r="S139" s="31"/>
      <c r="T139" s="31"/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</row>
    <row r="140" spans="1:65" s="11" customFormat="1" ht="29.25" customHeight="1" x14ac:dyDescent="0.2">
      <c r="A140" s="145"/>
      <c r="B140" s="146"/>
      <c r="C140" s="147" t="s">
        <v>121</v>
      </c>
      <c r="D140" s="148" t="s">
        <v>59</v>
      </c>
      <c r="E140" s="148" t="s">
        <v>55</v>
      </c>
      <c r="F140" s="148" t="s">
        <v>56</v>
      </c>
      <c r="G140" s="148" t="s">
        <v>122</v>
      </c>
      <c r="H140" s="148" t="s">
        <v>123</v>
      </c>
      <c r="I140" s="149" t="s">
        <v>124</v>
      </c>
      <c r="J140" s="150" t="s">
        <v>92</v>
      </c>
      <c r="K140" s="151" t="s">
        <v>125</v>
      </c>
      <c r="L140" s="152"/>
      <c r="M140" s="61" t="s">
        <v>1</v>
      </c>
      <c r="N140" s="62" t="s">
        <v>38</v>
      </c>
      <c r="O140" s="62" t="s">
        <v>126</v>
      </c>
      <c r="P140" s="62" t="s">
        <v>127</v>
      </c>
      <c r="Q140" s="62" t="s">
        <v>128</v>
      </c>
      <c r="R140" s="62" t="s">
        <v>129</v>
      </c>
      <c r="S140" s="62" t="s">
        <v>130</v>
      </c>
      <c r="T140" s="63" t="s">
        <v>131</v>
      </c>
      <c r="U140" s="145"/>
      <c r="V140" s="145"/>
      <c r="W140" s="145"/>
      <c r="X140" s="145"/>
      <c r="Y140" s="145"/>
      <c r="Z140" s="145"/>
      <c r="AA140" s="145"/>
      <c r="AB140" s="145"/>
      <c r="AC140" s="145"/>
      <c r="AD140" s="145"/>
      <c r="AE140" s="145"/>
    </row>
    <row r="141" spans="1:65" s="2" customFormat="1" ht="22.9" customHeight="1" x14ac:dyDescent="0.25">
      <c r="A141" s="31"/>
      <c r="B141" s="32"/>
      <c r="C141" s="68" t="s">
        <v>132</v>
      </c>
      <c r="D141" s="31"/>
      <c r="E141" s="31"/>
      <c r="F141" s="31"/>
      <c r="G141" s="31"/>
      <c r="H141" s="31"/>
      <c r="I141" s="91"/>
      <c r="J141" s="153">
        <f>BK141</f>
        <v>1403783.1600000001</v>
      </c>
      <c r="K141" s="31"/>
      <c r="L141" s="32"/>
      <c r="M141" s="64"/>
      <c r="N141" s="55"/>
      <c r="O141" s="65"/>
      <c r="P141" s="154">
        <f>P142+P160</f>
        <v>0</v>
      </c>
      <c r="Q141" s="65"/>
      <c r="R141" s="154">
        <f>R142+R160</f>
        <v>3.7697350000000007</v>
      </c>
      <c r="S141" s="65"/>
      <c r="T141" s="155">
        <f>T142+T160</f>
        <v>9.9738600000000019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T141" s="16" t="s">
        <v>73</v>
      </c>
      <c r="AU141" s="16" t="s">
        <v>94</v>
      </c>
      <c r="BK141" s="156">
        <f>BK142+BK160</f>
        <v>1403783.1600000001</v>
      </c>
    </row>
    <row r="142" spans="1:65" s="12" customFormat="1" ht="25.9" customHeight="1" x14ac:dyDescent="0.2">
      <c r="B142" s="157"/>
      <c r="D142" s="158" t="s">
        <v>73</v>
      </c>
      <c r="E142" s="159" t="s">
        <v>133</v>
      </c>
      <c r="F142" s="159" t="s">
        <v>134</v>
      </c>
      <c r="I142" s="160"/>
      <c r="J142" s="161">
        <f>BK142</f>
        <v>16183.359999999999</v>
      </c>
      <c r="L142" s="157"/>
      <c r="M142" s="162"/>
      <c r="N142" s="163"/>
      <c r="O142" s="163"/>
      <c r="P142" s="164">
        <f>P143+P154+P158</f>
        <v>0</v>
      </c>
      <c r="Q142" s="163"/>
      <c r="R142" s="164">
        <f>R143+R154+R158</f>
        <v>0</v>
      </c>
      <c r="S142" s="163"/>
      <c r="T142" s="165">
        <f>T143+T154+T158</f>
        <v>0</v>
      </c>
      <c r="AR142" s="158" t="s">
        <v>82</v>
      </c>
      <c r="AT142" s="166" t="s">
        <v>73</v>
      </c>
      <c r="AU142" s="166" t="s">
        <v>74</v>
      </c>
      <c r="AY142" s="158" t="s">
        <v>135</v>
      </c>
      <c r="BK142" s="167">
        <f>BK143+BK154+BK158</f>
        <v>16183.359999999999</v>
      </c>
    </row>
    <row r="143" spans="1:65" s="12" customFormat="1" ht="22.9" customHeight="1" x14ac:dyDescent="0.2">
      <c r="B143" s="157"/>
      <c r="D143" s="158" t="s">
        <v>73</v>
      </c>
      <c r="E143" s="168" t="s">
        <v>82</v>
      </c>
      <c r="F143" s="168" t="s">
        <v>136</v>
      </c>
      <c r="I143" s="160"/>
      <c r="J143" s="169">
        <f>BK143</f>
        <v>9428.5399999999991</v>
      </c>
      <c r="L143" s="157"/>
      <c r="M143" s="162"/>
      <c r="N143" s="163"/>
      <c r="O143" s="163"/>
      <c r="P143" s="164">
        <f>SUM(P144:P153)</f>
        <v>0</v>
      </c>
      <c r="Q143" s="163"/>
      <c r="R143" s="164">
        <f>SUM(R144:R153)</f>
        <v>0</v>
      </c>
      <c r="S143" s="163"/>
      <c r="T143" s="165">
        <f>SUM(T144:T153)</f>
        <v>0</v>
      </c>
      <c r="AR143" s="158" t="s">
        <v>82</v>
      </c>
      <c r="AT143" s="166" t="s">
        <v>73</v>
      </c>
      <c r="AU143" s="166" t="s">
        <v>82</v>
      </c>
      <c r="AY143" s="158" t="s">
        <v>135</v>
      </c>
      <c r="BK143" s="167">
        <f>SUM(BK144:BK153)</f>
        <v>9428.5399999999991</v>
      </c>
    </row>
    <row r="144" spans="1:65" s="2" customFormat="1" ht="16.5" customHeight="1" x14ac:dyDescent="0.2">
      <c r="A144" s="31"/>
      <c r="B144" s="135"/>
      <c r="C144" s="170" t="s">
        <v>82</v>
      </c>
      <c r="D144" s="170" t="s">
        <v>137</v>
      </c>
      <c r="E144" s="171" t="s">
        <v>138</v>
      </c>
      <c r="F144" s="172" t="s">
        <v>139</v>
      </c>
      <c r="G144" s="173" t="s">
        <v>140</v>
      </c>
      <c r="H144" s="174">
        <v>5.76</v>
      </c>
      <c r="I144" s="175">
        <v>776.5</v>
      </c>
      <c r="J144" s="176">
        <f>ROUND(I144*H144,2)</f>
        <v>4472.6400000000003</v>
      </c>
      <c r="K144" s="177"/>
      <c r="L144" s="32"/>
      <c r="M144" s="178" t="s">
        <v>1</v>
      </c>
      <c r="N144" s="179" t="s">
        <v>39</v>
      </c>
      <c r="O144" s="57"/>
      <c r="P144" s="180">
        <f>O144*H144</f>
        <v>0</v>
      </c>
      <c r="Q144" s="180">
        <v>0</v>
      </c>
      <c r="R144" s="180">
        <f>Q144*H144</f>
        <v>0</v>
      </c>
      <c r="S144" s="180">
        <v>0</v>
      </c>
      <c r="T144" s="181">
        <f>S144*H144</f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82" t="s">
        <v>141</v>
      </c>
      <c r="AT144" s="182" t="s">
        <v>137</v>
      </c>
      <c r="AU144" s="182" t="s">
        <v>84</v>
      </c>
      <c r="AY144" s="16" t="s">
        <v>135</v>
      </c>
      <c r="BE144" s="183">
        <f>IF(N144="základní",J144,0)</f>
        <v>4472.6400000000003</v>
      </c>
      <c r="BF144" s="183">
        <f>IF(N144="snížená",J144,0)</f>
        <v>0</v>
      </c>
      <c r="BG144" s="183">
        <f>IF(N144="zákl. přenesená",J144,0)</f>
        <v>0</v>
      </c>
      <c r="BH144" s="183">
        <f>IF(N144="sníž. přenesená",J144,0)</f>
        <v>0</v>
      </c>
      <c r="BI144" s="183">
        <f>IF(N144="nulová",J144,0)</f>
        <v>0</v>
      </c>
      <c r="BJ144" s="16" t="s">
        <v>82</v>
      </c>
      <c r="BK144" s="183">
        <f>ROUND(I144*H144,2)</f>
        <v>4472.6400000000003</v>
      </c>
      <c r="BL144" s="16" t="s">
        <v>141</v>
      </c>
      <c r="BM144" s="182" t="s">
        <v>142</v>
      </c>
    </row>
    <row r="145" spans="1:65" s="13" customFormat="1" x14ac:dyDescent="0.2">
      <c r="B145" s="184"/>
      <c r="D145" s="185" t="s">
        <v>143</v>
      </c>
      <c r="E145" s="186" t="s">
        <v>1</v>
      </c>
      <c r="F145" s="187" t="s">
        <v>144</v>
      </c>
      <c r="H145" s="188">
        <v>5.76</v>
      </c>
      <c r="I145" s="189"/>
      <c r="L145" s="184"/>
      <c r="M145" s="190"/>
      <c r="N145" s="191"/>
      <c r="O145" s="191"/>
      <c r="P145" s="191"/>
      <c r="Q145" s="191"/>
      <c r="R145" s="191"/>
      <c r="S145" s="191"/>
      <c r="T145" s="192"/>
      <c r="AT145" s="186" t="s">
        <v>143</v>
      </c>
      <c r="AU145" s="186" t="s">
        <v>84</v>
      </c>
      <c r="AV145" s="13" t="s">
        <v>84</v>
      </c>
      <c r="AW145" s="13" t="s">
        <v>30</v>
      </c>
      <c r="AX145" s="13" t="s">
        <v>74</v>
      </c>
      <c r="AY145" s="186" t="s">
        <v>135</v>
      </c>
    </row>
    <row r="146" spans="1:65" s="14" customFormat="1" x14ac:dyDescent="0.2">
      <c r="B146" s="193"/>
      <c r="D146" s="185" t="s">
        <v>143</v>
      </c>
      <c r="E146" s="194" t="s">
        <v>1</v>
      </c>
      <c r="F146" s="195" t="s">
        <v>145</v>
      </c>
      <c r="H146" s="196">
        <v>5.76</v>
      </c>
      <c r="I146" s="197"/>
      <c r="L146" s="193"/>
      <c r="M146" s="198"/>
      <c r="N146" s="199"/>
      <c r="O146" s="199"/>
      <c r="P146" s="199"/>
      <c r="Q146" s="199"/>
      <c r="R146" s="199"/>
      <c r="S146" s="199"/>
      <c r="T146" s="200"/>
      <c r="AT146" s="194" t="s">
        <v>143</v>
      </c>
      <c r="AU146" s="194" t="s">
        <v>84</v>
      </c>
      <c r="AV146" s="14" t="s">
        <v>141</v>
      </c>
      <c r="AW146" s="14" t="s">
        <v>30</v>
      </c>
      <c r="AX146" s="14" t="s">
        <v>82</v>
      </c>
      <c r="AY146" s="194" t="s">
        <v>135</v>
      </c>
    </row>
    <row r="147" spans="1:65" s="2" customFormat="1" ht="16.5" customHeight="1" x14ac:dyDescent="0.2">
      <c r="A147" s="31"/>
      <c r="B147" s="135"/>
      <c r="C147" s="170" t="s">
        <v>84</v>
      </c>
      <c r="D147" s="170" t="s">
        <v>137</v>
      </c>
      <c r="E147" s="171" t="s">
        <v>146</v>
      </c>
      <c r="F147" s="172" t="s">
        <v>147</v>
      </c>
      <c r="G147" s="173" t="s">
        <v>140</v>
      </c>
      <c r="H147" s="174">
        <v>2.3639999999999999</v>
      </c>
      <c r="I147" s="175">
        <v>203.8</v>
      </c>
      <c r="J147" s="176">
        <f>ROUND(I147*H147,2)</f>
        <v>481.78</v>
      </c>
      <c r="K147" s="177"/>
      <c r="L147" s="32"/>
      <c r="M147" s="178" t="s">
        <v>1</v>
      </c>
      <c r="N147" s="179" t="s">
        <v>39</v>
      </c>
      <c r="O147" s="57"/>
      <c r="P147" s="180">
        <f>O147*H147</f>
        <v>0</v>
      </c>
      <c r="Q147" s="180">
        <v>0</v>
      </c>
      <c r="R147" s="180">
        <f>Q147*H147</f>
        <v>0</v>
      </c>
      <c r="S147" s="180">
        <v>0</v>
      </c>
      <c r="T147" s="181">
        <f>S147*H147</f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82" t="s">
        <v>141</v>
      </c>
      <c r="AT147" s="182" t="s">
        <v>137</v>
      </c>
      <c r="AU147" s="182" t="s">
        <v>84</v>
      </c>
      <c r="AY147" s="16" t="s">
        <v>135</v>
      </c>
      <c r="BE147" s="183">
        <f>IF(N147="základní",J147,0)</f>
        <v>481.78</v>
      </c>
      <c r="BF147" s="183">
        <f>IF(N147="snížená",J147,0)</f>
        <v>0</v>
      </c>
      <c r="BG147" s="183">
        <f>IF(N147="zákl. přenesená",J147,0)</f>
        <v>0</v>
      </c>
      <c r="BH147" s="183">
        <f>IF(N147="sníž. přenesená",J147,0)</f>
        <v>0</v>
      </c>
      <c r="BI147" s="183">
        <f>IF(N147="nulová",J147,0)</f>
        <v>0</v>
      </c>
      <c r="BJ147" s="16" t="s">
        <v>82</v>
      </c>
      <c r="BK147" s="183">
        <f>ROUND(I147*H147,2)</f>
        <v>481.78</v>
      </c>
      <c r="BL147" s="16" t="s">
        <v>141</v>
      </c>
      <c r="BM147" s="182" t="s">
        <v>148</v>
      </c>
    </row>
    <row r="148" spans="1:65" s="2" customFormat="1" ht="16.5" customHeight="1" x14ac:dyDescent="0.2">
      <c r="A148" s="31"/>
      <c r="B148" s="135"/>
      <c r="C148" s="170" t="s">
        <v>149</v>
      </c>
      <c r="D148" s="170" t="s">
        <v>137</v>
      </c>
      <c r="E148" s="171" t="s">
        <v>150</v>
      </c>
      <c r="F148" s="172" t="s">
        <v>151</v>
      </c>
      <c r="G148" s="173" t="s">
        <v>140</v>
      </c>
      <c r="H148" s="174">
        <v>2.3639999999999999</v>
      </c>
      <c r="I148" s="175">
        <v>326.8</v>
      </c>
      <c r="J148" s="176">
        <f>ROUND(I148*H148,2)</f>
        <v>772.56</v>
      </c>
      <c r="K148" s="177"/>
      <c r="L148" s="32"/>
      <c r="M148" s="178" t="s">
        <v>1</v>
      </c>
      <c r="N148" s="179" t="s">
        <v>39</v>
      </c>
      <c r="O148" s="57"/>
      <c r="P148" s="180">
        <f>O148*H148</f>
        <v>0</v>
      </c>
      <c r="Q148" s="180">
        <v>0</v>
      </c>
      <c r="R148" s="180">
        <f>Q148*H148</f>
        <v>0</v>
      </c>
      <c r="S148" s="180">
        <v>0</v>
      </c>
      <c r="T148" s="181">
        <f>S148*H148</f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82" t="s">
        <v>141</v>
      </c>
      <c r="AT148" s="182" t="s">
        <v>137</v>
      </c>
      <c r="AU148" s="182" t="s">
        <v>84</v>
      </c>
      <c r="AY148" s="16" t="s">
        <v>135</v>
      </c>
      <c r="BE148" s="183">
        <f>IF(N148="základní",J148,0)</f>
        <v>772.56</v>
      </c>
      <c r="BF148" s="183">
        <f>IF(N148="snížená",J148,0)</f>
        <v>0</v>
      </c>
      <c r="BG148" s="183">
        <f>IF(N148="zákl. přenesená",J148,0)</f>
        <v>0</v>
      </c>
      <c r="BH148" s="183">
        <f>IF(N148="sníž. přenesená",J148,0)</f>
        <v>0</v>
      </c>
      <c r="BI148" s="183">
        <f>IF(N148="nulová",J148,0)</f>
        <v>0</v>
      </c>
      <c r="BJ148" s="16" t="s">
        <v>82</v>
      </c>
      <c r="BK148" s="183">
        <f>ROUND(I148*H148,2)</f>
        <v>772.56</v>
      </c>
      <c r="BL148" s="16" t="s">
        <v>141</v>
      </c>
      <c r="BM148" s="182" t="s">
        <v>152</v>
      </c>
    </row>
    <row r="149" spans="1:65" s="2" customFormat="1" ht="16.5" customHeight="1" x14ac:dyDescent="0.2">
      <c r="A149" s="31"/>
      <c r="B149" s="135"/>
      <c r="C149" s="170" t="s">
        <v>141</v>
      </c>
      <c r="D149" s="170" t="s">
        <v>137</v>
      </c>
      <c r="E149" s="171" t="s">
        <v>153</v>
      </c>
      <c r="F149" s="172" t="s">
        <v>154</v>
      </c>
      <c r="G149" s="173" t="s">
        <v>155</v>
      </c>
      <c r="H149" s="174">
        <v>4.47</v>
      </c>
      <c r="I149" s="175">
        <v>653.80000000000007</v>
      </c>
      <c r="J149" s="176">
        <f>ROUND(I149*H149,2)</f>
        <v>2922.49</v>
      </c>
      <c r="K149" s="177"/>
      <c r="L149" s="32"/>
      <c r="M149" s="178" t="s">
        <v>1</v>
      </c>
      <c r="N149" s="179" t="s">
        <v>39</v>
      </c>
      <c r="O149" s="57"/>
      <c r="P149" s="180">
        <f>O149*H149</f>
        <v>0</v>
      </c>
      <c r="Q149" s="180">
        <v>0</v>
      </c>
      <c r="R149" s="180">
        <f>Q149*H149</f>
        <v>0</v>
      </c>
      <c r="S149" s="180">
        <v>0</v>
      </c>
      <c r="T149" s="181">
        <f>S149*H149</f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82" t="s">
        <v>141</v>
      </c>
      <c r="AT149" s="182" t="s">
        <v>137</v>
      </c>
      <c r="AU149" s="182" t="s">
        <v>84</v>
      </c>
      <c r="AY149" s="16" t="s">
        <v>135</v>
      </c>
      <c r="BE149" s="183">
        <f>IF(N149="základní",J149,0)</f>
        <v>2922.49</v>
      </c>
      <c r="BF149" s="183">
        <f>IF(N149="snížená",J149,0)</f>
        <v>0</v>
      </c>
      <c r="BG149" s="183">
        <f>IF(N149="zákl. přenesená",J149,0)</f>
        <v>0</v>
      </c>
      <c r="BH149" s="183">
        <f>IF(N149="sníž. přenesená",J149,0)</f>
        <v>0</v>
      </c>
      <c r="BI149" s="183">
        <f>IF(N149="nulová",J149,0)</f>
        <v>0</v>
      </c>
      <c r="BJ149" s="16" t="s">
        <v>82</v>
      </c>
      <c r="BK149" s="183">
        <f>ROUND(I149*H149,2)</f>
        <v>2922.49</v>
      </c>
      <c r="BL149" s="16" t="s">
        <v>141</v>
      </c>
      <c r="BM149" s="182" t="s">
        <v>156</v>
      </c>
    </row>
    <row r="150" spans="1:65" s="2" customFormat="1" ht="16.5" customHeight="1" x14ac:dyDescent="0.2">
      <c r="A150" s="31"/>
      <c r="B150" s="135"/>
      <c r="C150" s="170" t="s">
        <v>157</v>
      </c>
      <c r="D150" s="170" t="s">
        <v>137</v>
      </c>
      <c r="E150" s="171" t="s">
        <v>158</v>
      </c>
      <c r="F150" s="172" t="s">
        <v>159</v>
      </c>
      <c r="G150" s="173" t="s">
        <v>140</v>
      </c>
      <c r="H150" s="174">
        <v>2.3639999999999999</v>
      </c>
      <c r="I150" s="175">
        <v>18.400000000000002</v>
      </c>
      <c r="J150" s="176">
        <f>ROUND(I150*H150,2)</f>
        <v>43.5</v>
      </c>
      <c r="K150" s="177"/>
      <c r="L150" s="32"/>
      <c r="M150" s="178" t="s">
        <v>1</v>
      </c>
      <c r="N150" s="179" t="s">
        <v>39</v>
      </c>
      <c r="O150" s="57"/>
      <c r="P150" s="180">
        <f>O150*H150</f>
        <v>0</v>
      </c>
      <c r="Q150" s="180">
        <v>0</v>
      </c>
      <c r="R150" s="180">
        <f>Q150*H150</f>
        <v>0</v>
      </c>
      <c r="S150" s="180">
        <v>0</v>
      </c>
      <c r="T150" s="181">
        <f>S150*H150</f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82" t="s">
        <v>141</v>
      </c>
      <c r="AT150" s="182" t="s">
        <v>137</v>
      </c>
      <c r="AU150" s="182" t="s">
        <v>84</v>
      </c>
      <c r="AY150" s="16" t="s">
        <v>135</v>
      </c>
      <c r="BE150" s="183">
        <f>IF(N150="základní",J150,0)</f>
        <v>43.5</v>
      </c>
      <c r="BF150" s="183">
        <f>IF(N150="snížená",J150,0)</f>
        <v>0</v>
      </c>
      <c r="BG150" s="183">
        <f>IF(N150="zákl. přenesená",J150,0)</f>
        <v>0</v>
      </c>
      <c r="BH150" s="183">
        <f>IF(N150="sníž. přenesená",J150,0)</f>
        <v>0</v>
      </c>
      <c r="BI150" s="183">
        <f>IF(N150="nulová",J150,0)</f>
        <v>0</v>
      </c>
      <c r="BJ150" s="16" t="s">
        <v>82</v>
      </c>
      <c r="BK150" s="183">
        <f>ROUND(I150*H150,2)</f>
        <v>43.5</v>
      </c>
      <c r="BL150" s="16" t="s">
        <v>141</v>
      </c>
      <c r="BM150" s="182" t="s">
        <v>160</v>
      </c>
    </row>
    <row r="151" spans="1:65" s="2" customFormat="1" ht="16.5" customHeight="1" x14ac:dyDescent="0.2">
      <c r="A151" s="31"/>
      <c r="B151" s="135"/>
      <c r="C151" s="170" t="s">
        <v>161</v>
      </c>
      <c r="D151" s="170" t="s">
        <v>137</v>
      </c>
      <c r="E151" s="171" t="s">
        <v>162</v>
      </c>
      <c r="F151" s="172" t="s">
        <v>163</v>
      </c>
      <c r="G151" s="173" t="s">
        <v>140</v>
      </c>
      <c r="H151" s="174">
        <v>3.3959999999999999</v>
      </c>
      <c r="I151" s="175">
        <v>216.60000000000002</v>
      </c>
      <c r="J151" s="176">
        <f>ROUND(I151*H151,2)</f>
        <v>735.57</v>
      </c>
      <c r="K151" s="177"/>
      <c r="L151" s="32"/>
      <c r="M151" s="178" t="s">
        <v>1</v>
      </c>
      <c r="N151" s="179" t="s">
        <v>39</v>
      </c>
      <c r="O151" s="57"/>
      <c r="P151" s="180">
        <f>O151*H151</f>
        <v>0</v>
      </c>
      <c r="Q151" s="180">
        <v>0</v>
      </c>
      <c r="R151" s="180">
        <f>Q151*H151</f>
        <v>0</v>
      </c>
      <c r="S151" s="180">
        <v>0</v>
      </c>
      <c r="T151" s="181">
        <f>S151*H151</f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82" t="s">
        <v>141</v>
      </c>
      <c r="AT151" s="182" t="s">
        <v>137</v>
      </c>
      <c r="AU151" s="182" t="s">
        <v>84</v>
      </c>
      <c r="AY151" s="16" t="s">
        <v>135</v>
      </c>
      <c r="BE151" s="183">
        <f>IF(N151="základní",J151,0)</f>
        <v>735.57</v>
      </c>
      <c r="BF151" s="183">
        <f>IF(N151="snížená",J151,0)</f>
        <v>0</v>
      </c>
      <c r="BG151" s="183">
        <f>IF(N151="zákl. přenesená",J151,0)</f>
        <v>0</v>
      </c>
      <c r="BH151" s="183">
        <f>IF(N151="sníž. přenesená",J151,0)</f>
        <v>0</v>
      </c>
      <c r="BI151" s="183">
        <f>IF(N151="nulová",J151,0)</f>
        <v>0</v>
      </c>
      <c r="BJ151" s="16" t="s">
        <v>82</v>
      </c>
      <c r="BK151" s="183">
        <f>ROUND(I151*H151,2)</f>
        <v>735.57</v>
      </c>
      <c r="BL151" s="16" t="s">
        <v>141</v>
      </c>
      <c r="BM151" s="182" t="s">
        <v>164</v>
      </c>
    </row>
    <row r="152" spans="1:65" s="13" customFormat="1" x14ac:dyDescent="0.2">
      <c r="B152" s="184"/>
      <c r="D152" s="185" t="s">
        <v>143</v>
      </c>
      <c r="E152" s="186" t="s">
        <v>1</v>
      </c>
      <c r="F152" s="187" t="s">
        <v>165</v>
      </c>
      <c r="H152" s="188">
        <v>3.3959999999999999</v>
      </c>
      <c r="I152" s="189">
        <v>0</v>
      </c>
      <c r="L152" s="184"/>
      <c r="M152" s="190"/>
      <c r="N152" s="191"/>
      <c r="O152" s="191"/>
      <c r="P152" s="191"/>
      <c r="Q152" s="191"/>
      <c r="R152" s="191"/>
      <c r="S152" s="191"/>
      <c r="T152" s="192"/>
      <c r="AT152" s="186" t="s">
        <v>143</v>
      </c>
      <c r="AU152" s="186" t="s">
        <v>84</v>
      </c>
      <c r="AV152" s="13" t="s">
        <v>84</v>
      </c>
      <c r="AW152" s="13" t="s">
        <v>30</v>
      </c>
      <c r="AX152" s="13" t="s">
        <v>74</v>
      </c>
      <c r="AY152" s="186" t="s">
        <v>135</v>
      </c>
    </row>
    <row r="153" spans="1:65" s="14" customFormat="1" x14ac:dyDescent="0.2">
      <c r="B153" s="193"/>
      <c r="D153" s="185" t="s">
        <v>143</v>
      </c>
      <c r="E153" s="194" t="s">
        <v>1</v>
      </c>
      <c r="F153" s="195" t="s">
        <v>145</v>
      </c>
      <c r="H153" s="196">
        <v>3.3959999999999999</v>
      </c>
      <c r="I153" s="197">
        <v>0</v>
      </c>
      <c r="L153" s="193"/>
      <c r="M153" s="198"/>
      <c r="N153" s="199"/>
      <c r="O153" s="199"/>
      <c r="P153" s="199"/>
      <c r="Q153" s="199"/>
      <c r="R153" s="199"/>
      <c r="S153" s="199"/>
      <c r="T153" s="200"/>
      <c r="AT153" s="194" t="s">
        <v>143</v>
      </c>
      <c r="AU153" s="194" t="s">
        <v>84</v>
      </c>
      <c r="AV153" s="14" t="s">
        <v>141</v>
      </c>
      <c r="AW153" s="14" t="s">
        <v>30</v>
      </c>
      <c r="AX153" s="14" t="s">
        <v>82</v>
      </c>
      <c r="AY153" s="194" t="s">
        <v>135</v>
      </c>
    </row>
    <row r="154" spans="1:65" s="12" customFormat="1" ht="22.9" customHeight="1" x14ac:dyDescent="0.2">
      <c r="B154" s="157"/>
      <c r="D154" s="158" t="s">
        <v>73</v>
      </c>
      <c r="E154" s="168" t="s">
        <v>141</v>
      </c>
      <c r="F154" s="168" t="s">
        <v>166</v>
      </c>
      <c r="I154" s="160">
        <v>0</v>
      </c>
      <c r="J154" s="169">
        <f>BK154</f>
        <v>2506.08</v>
      </c>
      <c r="L154" s="157"/>
      <c r="M154" s="162"/>
      <c r="N154" s="163"/>
      <c r="O154" s="163"/>
      <c r="P154" s="164">
        <f>SUM(P155:P157)</f>
        <v>0</v>
      </c>
      <c r="Q154" s="163"/>
      <c r="R154" s="164">
        <f>SUM(R155:R157)</f>
        <v>0</v>
      </c>
      <c r="S154" s="163"/>
      <c r="T154" s="165">
        <f>SUM(T155:T157)</f>
        <v>0</v>
      </c>
      <c r="AR154" s="158" t="s">
        <v>82</v>
      </c>
      <c r="AT154" s="166" t="s">
        <v>73</v>
      </c>
      <c r="AU154" s="166" t="s">
        <v>82</v>
      </c>
      <c r="AY154" s="158" t="s">
        <v>135</v>
      </c>
      <c r="BK154" s="167">
        <f>SUM(BK155:BK157)</f>
        <v>2506.08</v>
      </c>
    </row>
    <row r="155" spans="1:65" s="2" customFormat="1" ht="16.5" customHeight="1" x14ac:dyDescent="0.2">
      <c r="A155" s="31"/>
      <c r="B155" s="135"/>
      <c r="C155" s="170" t="s">
        <v>167</v>
      </c>
      <c r="D155" s="170" t="s">
        <v>137</v>
      </c>
      <c r="E155" s="171" t="s">
        <v>168</v>
      </c>
      <c r="F155" s="172" t="s">
        <v>169</v>
      </c>
      <c r="G155" s="173" t="s">
        <v>140</v>
      </c>
      <c r="H155" s="174">
        <v>2.3639999999999999</v>
      </c>
      <c r="I155" s="175">
        <v>1060.1000000000001</v>
      </c>
      <c r="J155" s="176">
        <f>ROUND(I155*H155,2)</f>
        <v>2506.08</v>
      </c>
      <c r="K155" s="177"/>
      <c r="L155" s="32"/>
      <c r="M155" s="178" t="s">
        <v>1</v>
      </c>
      <c r="N155" s="179" t="s">
        <v>39</v>
      </c>
      <c r="O155" s="57"/>
      <c r="P155" s="180">
        <f>O155*H155</f>
        <v>0</v>
      </c>
      <c r="Q155" s="180">
        <v>0</v>
      </c>
      <c r="R155" s="180">
        <f>Q155*H155</f>
        <v>0</v>
      </c>
      <c r="S155" s="180">
        <v>0</v>
      </c>
      <c r="T155" s="181">
        <f>S155*H155</f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82" t="s">
        <v>141</v>
      </c>
      <c r="AT155" s="182" t="s">
        <v>137</v>
      </c>
      <c r="AU155" s="182" t="s">
        <v>84</v>
      </c>
      <c r="AY155" s="16" t="s">
        <v>135</v>
      </c>
      <c r="BE155" s="183">
        <f>IF(N155="základní",J155,0)</f>
        <v>2506.08</v>
      </c>
      <c r="BF155" s="183">
        <f>IF(N155="snížená",J155,0)</f>
        <v>0</v>
      </c>
      <c r="BG155" s="183">
        <f>IF(N155="zákl. přenesená",J155,0)</f>
        <v>0</v>
      </c>
      <c r="BH155" s="183">
        <f>IF(N155="sníž. přenesená",J155,0)</f>
        <v>0</v>
      </c>
      <c r="BI155" s="183">
        <f>IF(N155="nulová",J155,0)</f>
        <v>0</v>
      </c>
      <c r="BJ155" s="16" t="s">
        <v>82</v>
      </c>
      <c r="BK155" s="183">
        <f>ROUND(I155*H155,2)</f>
        <v>2506.08</v>
      </c>
      <c r="BL155" s="16" t="s">
        <v>141</v>
      </c>
      <c r="BM155" s="182" t="s">
        <v>170</v>
      </c>
    </row>
    <row r="156" spans="1:65" s="13" customFormat="1" x14ac:dyDescent="0.2">
      <c r="B156" s="184"/>
      <c r="D156" s="185" t="s">
        <v>143</v>
      </c>
      <c r="E156" s="186" t="s">
        <v>1</v>
      </c>
      <c r="F156" s="187" t="s">
        <v>171</v>
      </c>
      <c r="H156" s="188">
        <v>2.3639999999999999</v>
      </c>
      <c r="I156" s="189">
        <v>0</v>
      </c>
      <c r="L156" s="184"/>
      <c r="M156" s="190"/>
      <c r="N156" s="191"/>
      <c r="O156" s="191"/>
      <c r="P156" s="191"/>
      <c r="Q156" s="191"/>
      <c r="R156" s="191"/>
      <c r="S156" s="191"/>
      <c r="T156" s="192"/>
      <c r="AT156" s="186" t="s">
        <v>143</v>
      </c>
      <c r="AU156" s="186" t="s">
        <v>84</v>
      </c>
      <c r="AV156" s="13" t="s">
        <v>84</v>
      </c>
      <c r="AW156" s="13" t="s">
        <v>30</v>
      </c>
      <c r="AX156" s="13" t="s">
        <v>74</v>
      </c>
      <c r="AY156" s="186" t="s">
        <v>135</v>
      </c>
    </row>
    <row r="157" spans="1:65" s="14" customFormat="1" x14ac:dyDescent="0.2">
      <c r="B157" s="193"/>
      <c r="D157" s="185" t="s">
        <v>143</v>
      </c>
      <c r="E157" s="194" t="s">
        <v>1</v>
      </c>
      <c r="F157" s="195" t="s">
        <v>145</v>
      </c>
      <c r="H157" s="196">
        <v>2.3639999999999999</v>
      </c>
      <c r="I157" s="197">
        <v>0</v>
      </c>
      <c r="L157" s="193"/>
      <c r="M157" s="198"/>
      <c r="N157" s="199"/>
      <c r="O157" s="199"/>
      <c r="P157" s="199"/>
      <c r="Q157" s="199"/>
      <c r="R157" s="199"/>
      <c r="S157" s="199"/>
      <c r="T157" s="200"/>
      <c r="AT157" s="194" t="s">
        <v>143</v>
      </c>
      <c r="AU157" s="194" t="s">
        <v>84</v>
      </c>
      <c r="AV157" s="14" t="s">
        <v>141</v>
      </c>
      <c r="AW157" s="14" t="s">
        <v>30</v>
      </c>
      <c r="AX157" s="14" t="s">
        <v>82</v>
      </c>
      <c r="AY157" s="194" t="s">
        <v>135</v>
      </c>
    </row>
    <row r="158" spans="1:65" s="12" customFormat="1" ht="22.9" customHeight="1" x14ac:dyDescent="0.2">
      <c r="B158" s="157"/>
      <c r="D158" s="158" t="s">
        <v>73</v>
      </c>
      <c r="E158" s="168" t="s">
        <v>172</v>
      </c>
      <c r="F158" s="168" t="s">
        <v>173</v>
      </c>
      <c r="I158" s="160">
        <v>0</v>
      </c>
      <c r="J158" s="169">
        <f>BK158</f>
        <v>4248.74</v>
      </c>
      <c r="L158" s="157"/>
      <c r="M158" s="162"/>
      <c r="N158" s="163"/>
      <c r="O158" s="163"/>
      <c r="P158" s="164">
        <f>P159</f>
        <v>0</v>
      </c>
      <c r="Q158" s="163"/>
      <c r="R158" s="164">
        <f>R159</f>
        <v>0</v>
      </c>
      <c r="S158" s="163"/>
      <c r="T158" s="165">
        <f>T159</f>
        <v>0</v>
      </c>
      <c r="AR158" s="158" t="s">
        <v>82</v>
      </c>
      <c r="AT158" s="166" t="s">
        <v>73</v>
      </c>
      <c r="AU158" s="166" t="s">
        <v>82</v>
      </c>
      <c r="AY158" s="158" t="s">
        <v>135</v>
      </c>
      <c r="BK158" s="167">
        <f>BK159</f>
        <v>4248.74</v>
      </c>
    </row>
    <row r="159" spans="1:65" s="2" customFormat="1" ht="16.5" customHeight="1" x14ac:dyDescent="0.2">
      <c r="A159" s="31"/>
      <c r="B159" s="135"/>
      <c r="C159" s="170" t="s">
        <v>174</v>
      </c>
      <c r="D159" s="170" t="s">
        <v>137</v>
      </c>
      <c r="E159" s="171" t="s">
        <v>175</v>
      </c>
      <c r="F159" s="172" t="s">
        <v>176</v>
      </c>
      <c r="G159" s="173" t="s">
        <v>155</v>
      </c>
      <c r="H159" s="174">
        <v>4.47</v>
      </c>
      <c r="I159" s="175">
        <v>950.5</v>
      </c>
      <c r="J159" s="176">
        <f>ROUND(I159*H159,2)</f>
        <v>4248.74</v>
      </c>
      <c r="K159" s="177"/>
      <c r="L159" s="32"/>
      <c r="M159" s="178" t="s">
        <v>1</v>
      </c>
      <c r="N159" s="179" t="s">
        <v>39</v>
      </c>
      <c r="O159" s="57"/>
      <c r="P159" s="180">
        <f>O159*H159</f>
        <v>0</v>
      </c>
      <c r="Q159" s="180">
        <v>0</v>
      </c>
      <c r="R159" s="180">
        <f>Q159*H159</f>
        <v>0</v>
      </c>
      <c r="S159" s="180">
        <v>0</v>
      </c>
      <c r="T159" s="181">
        <f>S159*H159</f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82" t="s">
        <v>141</v>
      </c>
      <c r="AT159" s="182" t="s">
        <v>137</v>
      </c>
      <c r="AU159" s="182" t="s">
        <v>84</v>
      </c>
      <c r="AY159" s="16" t="s">
        <v>135</v>
      </c>
      <c r="BE159" s="183">
        <f>IF(N159="základní",J159,0)</f>
        <v>4248.74</v>
      </c>
      <c r="BF159" s="183">
        <f>IF(N159="snížená",J159,0)</f>
        <v>0</v>
      </c>
      <c r="BG159" s="183">
        <f>IF(N159="zákl. přenesená",J159,0)</f>
        <v>0</v>
      </c>
      <c r="BH159" s="183">
        <f>IF(N159="sníž. přenesená",J159,0)</f>
        <v>0</v>
      </c>
      <c r="BI159" s="183">
        <f>IF(N159="nulová",J159,0)</f>
        <v>0</v>
      </c>
      <c r="BJ159" s="16" t="s">
        <v>82</v>
      </c>
      <c r="BK159" s="183">
        <f>ROUND(I159*H159,2)</f>
        <v>4248.74</v>
      </c>
      <c r="BL159" s="16" t="s">
        <v>141</v>
      </c>
      <c r="BM159" s="182" t="s">
        <v>177</v>
      </c>
    </row>
    <row r="160" spans="1:65" s="12" customFormat="1" ht="25.9" customHeight="1" x14ac:dyDescent="0.2">
      <c r="B160" s="157"/>
      <c r="D160" s="158" t="s">
        <v>73</v>
      </c>
      <c r="E160" s="159" t="s">
        <v>178</v>
      </c>
      <c r="F160" s="159" t="s">
        <v>179</v>
      </c>
      <c r="I160" s="160"/>
      <c r="J160" s="161">
        <f>BK160</f>
        <v>1387599.8</v>
      </c>
      <c r="L160" s="157"/>
      <c r="M160" s="162"/>
      <c r="N160" s="163"/>
      <c r="O160" s="163"/>
      <c r="P160" s="164">
        <f>P161+P165+P201+P246+P253+P290+P297+P304+P307+P309</f>
        <v>0</v>
      </c>
      <c r="Q160" s="163"/>
      <c r="R160" s="164">
        <f>R161+R165+R201+R246+R253+R290+R297+R304+R307+R309</f>
        <v>3.7697350000000007</v>
      </c>
      <c r="S160" s="163"/>
      <c r="T160" s="165">
        <f>T161+T165+T201+T246+T253+T290+T297+T304+T307+T309</f>
        <v>9.9738600000000019</v>
      </c>
      <c r="AR160" s="158" t="s">
        <v>84</v>
      </c>
      <c r="AT160" s="166" t="s">
        <v>73</v>
      </c>
      <c r="AU160" s="166" t="s">
        <v>74</v>
      </c>
      <c r="AY160" s="158" t="s">
        <v>135</v>
      </c>
      <c r="BK160" s="167">
        <f>BK161+BK165+BK201+BK246+BK253+BK290+BK297+BK304+BK307+BK309</f>
        <v>1387599.8</v>
      </c>
    </row>
    <row r="161" spans="1:65" s="12" customFormat="1" ht="22.9" customHeight="1" x14ac:dyDescent="0.2">
      <c r="B161" s="157"/>
      <c r="D161" s="158" t="s">
        <v>73</v>
      </c>
      <c r="E161" s="168" t="s">
        <v>180</v>
      </c>
      <c r="F161" s="168" t="s">
        <v>181</v>
      </c>
      <c r="I161" s="160"/>
      <c r="J161" s="169">
        <f>BK161</f>
        <v>23529.399999999998</v>
      </c>
      <c r="L161" s="157"/>
      <c r="M161" s="162"/>
      <c r="N161" s="163"/>
      <c r="O161" s="163"/>
      <c r="P161" s="164">
        <f>SUM(P162:P164)</f>
        <v>0</v>
      </c>
      <c r="Q161" s="163"/>
      <c r="R161" s="164">
        <f>SUM(R162:R164)</f>
        <v>1.8000000000000002E-2</v>
      </c>
      <c r="S161" s="163"/>
      <c r="T161" s="165">
        <f>SUM(T162:T164)</f>
        <v>0</v>
      </c>
      <c r="AR161" s="158" t="s">
        <v>84</v>
      </c>
      <c r="AT161" s="166" t="s">
        <v>73</v>
      </c>
      <c r="AU161" s="166" t="s">
        <v>82</v>
      </c>
      <c r="AY161" s="158" t="s">
        <v>135</v>
      </c>
      <c r="BK161" s="167">
        <f>SUM(BK162:BK164)</f>
        <v>23529.399999999998</v>
      </c>
    </row>
    <row r="162" spans="1:65" s="2" customFormat="1" ht="16.5" customHeight="1" x14ac:dyDescent="0.2">
      <c r="A162" s="31"/>
      <c r="B162" s="135"/>
      <c r="C162" s="170" t="s">
        <v>182</v>
      </c>
      <c r="D162" s="170" t="s">
        <v>137</v>
      </c>
      <c r="E162" s="171" t="s">
        <v>183</v>
      </c>
      <c r="F162" s="172" t="s">
        <v>184</v>
      </c>
      <c r="G162" s="173" t="s">
        <v>185</v>
      </c>
      <c r="H162" s="174">
        <v>22</v>
      </c>
      <c r="I162" s="175">
        <v>35.700000000000003</v>
      </c>
      <c r="J162" s="176">
        <f>ROUND(I162*H162,2)</f>
        <v>785.4</v>
      </c>
      <c r="K162" s="177"/>
      <c r="L162" s="32"/>
      <c r="M162" s="178" t="s">
        <v>1</v>
      </c>
      <c r="N162" s="179" t="s">
        <v>39</v>
      </c>
      <c r="O162" s="57"/>
      <c r="P162" s="180">
        <f>O162*H162</f>
        <v>0</v>
      </c>
      <c r="Q162" s="180">
        <v>0</v>
      </c>
      <c r="R162" s="180">
        <f>Q162*H162</f>
        <v>0</v>
      </c>
      <c r="S162" s="180">
        <v>0</v>
      </c>
      <c r="T162" s="181">
        <f>S162*H162</f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82" t="s">
        <v>186</v>
      </c>
      <c r="AT162" s="182" t="s">
        <v>137</v>
      </c>
      <c r="AU162" s="182" t="s">
        <v>84</v>
      </c>
      <c r="AY162" s="16" t="s">
        <v>135</v>
      </c>
      <c r="BE162" s="183">
        <f>IF(N162="základní",J162,0)</f>
        <v>785.4</v>
      </c>
      <c r="BF162" s="183">
        <f>IF(N162="snížená",J162,0)</f>
        <v>0</v>
      </c>
      <c r="BG162" s="183">
        <f>IF(N162="zákl. přenesená",J162,0)</f>
        <v>0</v>
      </c>
      <c r="BH162" s="183">
        <f>IF(N162="sníž. přenesená",J162,0)</f>
        <v>0</v>
      </c>
      <c r="BI162" s="183">
        <f>IF(N162="nulová",J162,0)</f>
        <v>0</v>
      </c>
      <c r="BJ162" s="16" t="s">
        <v>82</v>
      </c>
      <c r="BK162" s="183">
        <f>ROUND(I162*H162,2)</f>
        <v>785.4</v>
      </c>
      <c r="BL162" s="16" t="s">
        <v>186</v>
      </c>
      <c r="BM162" s="182" t="s">
        <v>187</v>
      </c>
    </row>
    <row r="163" spans="1:65" s="2" customFormat="1" ht="16.5" customHeight="1" x14ac:dyDescent="0.2">
      <c r="A163" s="31"/>
      <c r="B163" s="135"/>
      <c r="C163" s="201" t="s">
        <v>188</v>
      </c>
      <c r="D163" s="201" t="s">
        <v>189</v>
      </c>
      <c r="E163" s="202" t="s">
        <v>190</v>
      </c>
      <c r="F163" s="203" t="s">
        <v>191</v>
      </c>
      <c r="G163" s="204" t="s">
        <v>185</v>
      </c>
      <c r="H163" s="205">
        <v>4</v>
      </c>
      <c r="I163" s="206">
        <v>845.80000000000007</v>
      </c>
      <c r="J163" s="207">
        <f>ROUND(I163*H163,2)</f>
        <v>3383.2</v>
      </c>
      <c r="K163" s="208"/>
      <c r="L163" s="209"/>
      <c r="M163" s="210" t="s">
        <v>1</v>
      </c>
      <c r="N163" s="211" t="s">
        <v>39</v>
      </c>
      <c r="O163" s="57"/>
      <c r="P163" s="180">
        <f>O163*H163</f>
        <v>0</v>
      </c>
      <c r="Q163" s="180">
        <v>8.9999999999999998E-4</v>
      </c>
      <c r="R163" s="180">
        <f>Q163*H163</f>
        <v>3.5999999999999999E-3</v>
      </c>
      <c r="S163" s="180">
        <v>0</v>
      </c>
      <c r="T163" s="181">
        <f>S163*H163</f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82" t="s">
        <v>192</v>
      </c>
      <c r="AT163" s="182" t="s">
        <v>189</v>
      </c>
      <c r="AU163" s="182" t="s">
        <v>84</v>
      </c>
      <c r="AY163" s="16" t="s">
        <v>135</v>
      </c>
      <c r="BE163" s="183">
        <f>IF(N163="základní",J163,0)</f>
        <v>3383.2</v>
      </c>
      <c r="BF163" s="183">
        <f>IF(N163="snížená",J163,0)</f>
        <v>0</v>
      </c>
      <c r="BG163" s="183">
        <f>IF(N163="zákl. přenesená",J163,0)</f>
        <v>0</v>
      </c>
      <c r="BH163" s="183">
        <f>IF(N163="sníž. přenesená",J163,0)</f>
        <v>0</v>
      </c>
      <c r="BI163" s="183">
        <f>IF(N163="nulová",J163,0)</f>
        <v>0</v>
      </c>
      <c r="BJ163" s="16" t="s">
        <v>82</v>
      </c>
      <c r="BK163" s="183">
        <f>ROUND(I163*H163,2)</f>
        <v>3383.2</v>
      </c>
      <c r="BL163" s="16" t="s">
        <v>186</v>
      </c>
      <c r="BM163" s="182" t="s">
        <v>193</v>
      </c>
    </row>
    <row r="164" spans="1:65" s="2" customFormat="1" ht="21.75" customHeight="1" x14ac:dyDescent="0.2">
      <c r="A164" s="31"/>
      <c r="B164" s="135"/>
      <c r="C164" s="201" t="s">
        <v>194</v>
      </c>
      <c r="D164" s="201" t="s">
        <v>189</v>
      </c>
      <c r="E164" s="202" t="s">
        <v>195</v>
      </c>
      <c r="F164" s="203" t="s">
        <v>196</v>
      </c>
      <c r="G164" s="204" t="s">
        <v>185</v>
      </c>
      <c r="H164" s="205">
        <v>18</v>
      </c>
      <c r="I164" s="206">
        <v>1075.6000000000001</v>
      </c>
      <c r="J164" s="207">
        <f>ROUND(I164*H164,2)</f>
        <v>19360.8</v>
      </c>
      <c r="K164" s="208"/>
      <c r="L164" s="209"/>
      <c r="M164" s="210" t="s">
        <v>1</v>
      </c>
      <c r="N164" s="211" t="s">
        <v>39</v>
      </c>
      <c r="O164" s="57"/>
      <c r="P164" s="180">
        <f>O164*H164</f>
        <v>0</v>
      </c>
      <c r="Q164" s="180">
        <v>8.0000000000000004E-4</v>
      </c>
      <c r="R164" s="180">
        <f>Q164*H164</f>
        <v>1.4400000000000001E-2</v>
      </c>
      <c r="S164" s="180">
        <v>0</v>
      </c>
      <c r="T164" s="181">
        <f>S164*H164</f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82" t="s">
        <v>192</v>
      </c>
      <c r="AT164" s="182" t="s">
        <v>189</v>
      </c>
      <c r="AU164" s="182" t="s">
        <v>84</v>
      </c>
      <c r="AY164" s="16" t="s">
        <v>135</v>
      </c>
      <c r="BE164" s="183">
        <f>IF(N164="základní",J164,0)</f>
        <v>19360.8</v>
      </c>
      <c r="BF164" s="183">
        <f>IF(N164="snížená",J164,0)</f>
        <v>0</v>
      </c>
      <c r="BG164" s="183">
        <f>IF(N164="zákl. přenesená",J164,0)</f>
        <v>0</v>
      </c>
      <c r="BH164" s="183">
        <f>IF(N164="sníž. přenesená",J164,0)</f>
        <v>0</v>
      </c>
      <c r="BI164" s="183">
        <f>IF(N164="nulová",J164,0)</f>
        <v>0</v>
      </c>
      <c r="BJ164" s="16" t="s">
        <v>82</v>
      </c>
      <c r="BK164" s="183">
        <f>ROUND(I164*H164,2)</f>
        <v>19360.8</v>
      </c>
      <c r="BL164" s="16" t="s">
        <v>186</v>
      </c>
      <c r="BM164" s="182" t="s">
        <v>197</v>
      </c>
    </row>
    <row r="165" spans="1:65" s="12" customFormat="1" ht="22.9" customHeight="1" x14ac:dyDescent="0.2">
      <c r="B165" s="157"/>
      <c r="D165" s="158" t="s">
        <v>73</v>
      </c>
      <c r="E165" s="168" t="s">
        <v>198</v>
      </c>
      <c r="F165" s="168" t="s">
        <v>199</v>
      </c>
      <c r="I165" s="160"/>
      <c r="J165" s="169">
        <f>BK165</f>
        <v>372270.96</v>
      </c>
      <c r="L165" s="157"/>
      <c r="M165" s="162"/>
      <c r="N165" s="163"/>
      <c r="O165" s="163"/>
      <c r="P165" s="164">
        <f>SUM(P166:P200)</f>
        <v>0</v>
      </c>
      <c r="Q165" s="163"/>
      <c r="R165" s="164">
        <f>SUM(R166:R200)</f>
        <v>0.53846500000000008</v>
      </c>
      <c r="S165" s="163"/>
      <c r="T165" s="165">
        <f>SUM(T166:T200)</f>
        <v>7.1685000000000008</v>
      </c>
      <c r="AR165" s="158" t="s">
        <v>84</v>
      </c>
      <c r="AT165" s="166" t="s">
        <v>73</v>
      </c>
      <c r="AU165" s="166" t="s">
        <v>82</v>
      </c>
      <c r="AY165" s="158" t="s">
        <v>135</v>
      </c>
      <c r="BK165" s="167">
        <f>SUM(BK166:BK200)</f>
        <v>372270.96</v>
      </c>
    </row>
    <row r="166" spans="1:65" s="2" customFormat="1" ht="16.5" customHeight="1" x14ac:dyDescent="0.2">
      <c r="A166" s="31"/>
      <c r="B166" s="135"/>
      <c r="C166" s="170" t="s">
        <v>200</v>
      </c>
      <c r="D166" s="170" t="s">
        <v>137</v>
      </c>
      <c r="E166" s="171" t="s">
        <v>201</v>
      </c>
      <c r="F166" s="172" t="s">
        <v>202</v>
      </c>
      <c r="G166" s="173" t="s">
        <v>185</v>
      </c>
      <c r="H166" s="174">
        <v>25</v>
      </c>
      <c r="I166" s="175">
        <v>155.70000000000002</v>
      </c>
      <c r="J166" s="176">
        <f t="shared" ref="J166:J200" si="5">ROUND(I166*H166,2)</f>
        <v>3892.5</v>
      </c>
      <c r="K166" s="177"/>
      <c r="L166" s="32"/>
      <c r="M166" s="178" t="s">
        <v>1</v>
      </c>
      <c r="N166" s="179" t="s">
        <v>39</v>
      </c>
      <c r="O166" s="57"/>
      <c r="P166" s="180">
        <f t="shared" ref="P166:P200" si="6">O166*H166</f>
        <v>0</v>
      </c>
      <c r="Q166" s="180">
        <v>0</v>
      </c>
      <c r="R166" s="180">
        <f t="shared" ref="R166:R200" si="7">Q166*H166</f>
        <v>0</v>
      </c>
      <c r="S166" s="180">
        <v>1.4919999999999999E-2</v>
      </c>
      <c r="T166" s="181">
        <f t="shared" ref="T166:T200" si="8">S166*H166</f>
        <v>0.373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82" t="s">
        <v>186</v>
      </c>
      <c r="AT166" s="182" t="s">
        <v>137</v>
      </c>
      <c r="AU166" s="182" t="s">
        <v>84</v>
      </c>
      <c r="AY166" s="16" t="s">
        <v>135</v>
      </c>
      <c r="BE166" s="183">
        <f t="shared" ref="BE166:BE200" si="9">IF(N166="základní",J166,0)</f>
        <v>3892.5</v>
      </c>
      <c r="BF166" s="183">
        <f t="shared" ref="BF166:BF200" si="10">IF(N166="snížená",J166,0)</f>
        <v>0</v>
      </c>
      <c r="BG166" s="183">
        <f t="shared" ref="BG166:BG200" si="11">IF(N166="zákl. přenesená",J166,0)</f>
        <v>0</v>
      </c>
      <c r="BH166" s="183">
        <f t="shared" ref="BH166:BH200" si="12">IF(N166="sníž. přenesená",J166,0)</f>
        <v>0</v>
      </c>
      <c r="BI166" s="183">
        <f t="shared" ref="BI166:BI200" si="13">IF(N166="nulová",J166,0)</f>
        <v>0</v>
      </c>
      <c r="BJ166" s="16" t="s">
        <v>82</v>
      </c>
      <c r="BK166" s="183">
        <f t="shared" ref="BK166:BK200" si="14">ROUND(I166*H166,2)</f>
        <v>3892.5</v>
      </c>
      <c r="BL166" s="16" t="s">
        <v>186</v>
      </c>
      <c r="BM166" s="182" t="s">
        <v>203</v>
      </c>
    </row>
    <row r="167" spans="1:65" s="2" customFormat="1" ht="16.5" customHeight="1" x14ac:dyDescent="0.2">
      <c r="A167" s="31"/>
      <c r="B167" s="135"/>
      <c r="C167" s="170" t="s">
        <v>204</v>
      </c>
      <c r="D167" s="170" t="s">
        <v>137</v>
      </c>
      <c r="E167" s="171" t="s">
        <v>205</v>
      </c>
      <c r="F167" s="172" t="s">
        <v>206</v>
      </c>
      <c r="G167" s="173" t="s">
        <v>185</v>
      </c>
      <c r="H167" s="174">
        <v>220</v>
      </c>
      <c r="I167" s="175">
        <v>217.10000000000002</v>
      </c>
      <c r="J167" s="176">
        <f t="shared" si="5"/>
        <v>47762</v>
      </c>
      <c r="K167" s="177"/>
      <c r="L167" s="32"/>
      <c r="M167" s="178" t="s">
        <v>1</v>
      </c>
      <c r="N167" s="179" t="s">
        <v>39</v>
      </c>
      <c r="O167" s="57"/>
      <c r="P167" s="180">
        <f t="shared" si="6"/>
        <v>0</v>
      </c>
      <c r="Q167" s="180">
        <v>0</v>
      </c>
      <c r="R167" s="180">
        <f t="shared" si="7"/>
        <v>0</v>
      </c>
      <c r="S167" s="180">
        <v>3.065E-2</v>
      </c>
      <c r="T167" s="181">
        <f t="shared" si="8"/>
        <v>6.7430000000000003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82" t="s">
        <v>186</v>
      </c>
      <c r="AT167" s="182" t="s">
        <v>137</v>
      </c>
      <c r="AU167" s="182" t="s">
        <v>84</v>
      </c>
      <c r="AY167" s="16" t="s">
        <v>135</v>
      </c>
      <c r="BE167" s="183">
        <f t="shared" si="9"/>
        <v>47762</v>
      </c>
      <c r="BF167" s="183">
        <f t="shared" si="10"/>
        <v>0</v>
      </c>
      <c r="BG167" s="183">
        <f t="shared" si="11"/>
        <v>0</v>
      </c>
      <c r="BH167" s="183">
        <f t="shared" si="12"/>
        <v>0</v>
      </c>
      <c r="BI167" s="183">
        <f t="shared" si="13"/>
        <v>0</v>
      </c>
      <c r="BJ167" s="16" t="s">
        <v>82</v>
      </c>
      <c r="BK167" s="183">
        <f t="shared" si="14"/>
        <v>47762</v>
      </c>
      <c r="BL167" s="16" t="s">
        <v>186</v>
      </c>
      <c r="BM167" s="182" t="s">
        <v>207</v>
      </c>
    </row>
    <row r="168" spans="1:65" s="2" customFormat="1" ht="16.5" customHeight="1" x14ac:dyDescent="0.2">
      <c r="A168" s="31"/>
      <c r="B168" s="135"/>
      <c r="C168" s="170" t="s">
        <v>208</v>
      </c>
      <c r="D168" s="170" t="s">
        <v>137</v>
      </c>
      <c r="E168" s="171" t="s">
        <v>209</v>
      </c>
      <c r="F168" s="172" t="s">
        <v>210</v>
      </c>
      <c r="G168" s="173" t="s">
        <v>185</v>
      </c>
      <c r="H168" s="174">
        <v>25</v>
      </c>
      <c r="I168" s="175">
        <v>11.700000000000001</v>
      </c>
      <c r="J168" s="176">
        <f t="shared" si="5"/>
        <v>292.5</v>
      </c>
      <c r="K168" s="177"/>
      <c r="L168" s="32"/>
      <c r="M168" s="178" t="s">
        <v>1</v>
      </c>
      <c r="N168" s="179" t="s">
        <v>39</v>
      </c>
      <c r="O168" s="57"/>
      <c r="P168" s="180">
        <f t="shared" si="6"/>
        <v>0</v>
      </c>
      <c r="Q168" s="180">
        <v>0</v>
      </c>
      <c r="R168" s="180">
        <f t="shared" si="7"/>
        <v>0</v>
      </c>
      <c r="S168" s="180">
        <v>2.0999999999999999E-3</v>
      </c>
      <c r="T168" s="181">
        <f t="shared" si="8"/>
        <v>5.2499999999999998E-2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82" t="s">
        <v>186</v>
      </c>
      <c r="AT168" s="182" t="s">
        <v>137</v>
      </c>
      <c r="AU168" s="182" t="s">
        <v>84</v>
      </c>
      <c r="AY168" s="16" t="s">
        <v>135</v>
      </c>
      <c r="BE168" s="183">
        <f t="shared" si="9"/>
        <v>292.5</v>
      </c>
      <c r="BF168" s="183">
        <f t="shared" si="10"/>
        <v>0</v>
      </c>
      <c r="BG168" s="183">
        <f t="shared" si="11"/>
        <v>0</v>
      </c>
      <c r="BH168" s="183">
        <f t="shared" si="12"/>
        <v>0</v>
      </c>
      <c r="BI168" s="183">
        <f t="shared" si="13"/>
        <v>0</v>
      </c>
      <c r="BJ168" s="16" t="s">
        <v>82</v>
      </c>
      <c r="BK168" s="183">
        <f t="shared" si="14"/>
        <v>292.5</v>
      </c>
      <c r="BL168" s="16" t="s">
        <v>186</v>
      </c>
      <c r="BM168" s="182" t="s">
        <v>211</v>
      </c>
    </row>
    <row r="169" spans="1:65" s="2" customFormat="1" ht="16.5" customHeight="1" x14ac:dyDescent="0.2">
      <c r="A169" s="31"/>
      <c r="B169" s="135"/>
      <c r="C169" s="170" t="s">
        <v>8</v>
      </c>
      <c r="D169" s="170" t="s">
        <v>137</v>
      </c>
      <c r="E169" s="171" t="s">
        <v>212</v>
      </c>
      <c r="F169" s="172" t="s">
        <v>213</v>
      </c>
      <c r="G169" s="173" t="s">
        <v>185</v>
      </c>
      <c r="H169" s="174">
        <v>1.5</v>
      </c>
      <c r="I169" s="175">
        <v>783.2</v>
      </c>
      <c r="J169" s="176">
        <f t="shared" si="5"/>
        <v>1174.8</v>
      </c>
      <c r="K169" s="177"/>
      <c r="L169" s="32"/>
      <c r="M169" s="178" t="s">
        <v>1</v>
      </c>
      <c r="N169" s="179" t="s">
        <v>39</v>
      </c>
      <c r="O169" s="57"/>
      <c r="P169" s="180">
        <f t="shared" si="6"/>
        <v>0</v>
      </c>
      <c r="Q169" s="180">
        <v>1.975E-2</v>
      </c>
      <c r="R169" s="180">
        <f t="shared" si="7"/>
        <v>2.9624999999999999E-2</v>
      </c>
      <c r="S169" s="180">
        <v>0</v>
      </c>
      <c r="T169" s="181">
        <f t="shared" si="8"/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82" t="s">
        <v>186</v>
      </c>
      <c r="AT169" s="182" t="s">
        <v>137</v>
      </c>
      <c r="AU169" s="182" t="s">
        <v>84</v>
      </c>
      <c r="AY169" s="16" t="s">
        <v>135</v>
      </c>
      <c r="BE169" s="183">
        <f t="shared" si="9"/>
        <v>1174.8</v>
      </c>
      <c r="BF169" s="183">
        <f t="shared" si="10"/>
        <v>0</v>
      </c>
      <c r="BG169" s="183">
        <f t="shared" si="11"/>
        <v>0</v>
      </c>
      <c r="BH169" s="183">
        <f t="shared" si="12"/>
        <v>0</v>
      </c>
      <c r="BI169" s="183">
        <f t="shared" si="13"/>
        <v>0</v>
      </c>
      <c r="BJ169" s="16" t="s">
        <v>82</v>
      </c>
      <c r="BK169" s="183">
        <f t="shared" si="14"/>
        <v>1174.8</v>
      </c>
      <c r="BL169" s="16" t="s">
        <v>186</v>
      </c>
      <c r="BM169" s="182" t="s">
        <v>214</v>
      </c>
    </row>
    <row r="170" spans="1:65" s="2" customFormat="1" ht="16.5" customHeight="1" x14ac:dyDescent="0.2">
      <c r="A170" s="31"/>
      <c r="B170" s="135"/>
      <c r="C170" s="170" t="s">
        <v>186</v>
      </c>
      <c r="D170" s="170" t="s">
        <v>137</v>
      </c>
      <c r="E170" s="171" t="s">
        <v>215</v>
      </c>
      <c r="F170" s="172" t="s">
        <v>216</v>
      </c>
      <c r="G170" s="173" t="s">
        <v>185</v>
      </c>
      <c r="H170" s="174">
        <v>8</v>
      </c>
      <c r="I170" s="175">
        <v>467.1</v>
      </c>
      <c r="J170" s="176">
        <f t="shared" si="5"/>
        <v>3736.8</v>
      </c>
      <c r="K170" s="177"/>
      <c r="L170" s="32"/>
      <c r="M170" s="178" t="s">
        <v>1</v>
      </c>
      <c r="N170" s="179" t="s">
        <v>39</v>
      </c>
      <c r="O170" s="57"/>
      <c r="P170" s="180">
        <f t="shared" si="6"/>
        <v>0</v>
      </c>
      <c r="Q170" s="180">
        <v>7.1000000000000002E-4</v>
      </c>
      <c r="R170" s="180">
        <f t="shared" si="7"/>
        <v>5.6800000000000002E-3</v>
      </c>
      <c r="S170" s="180">
        <v>0</v>
      </c>
      <c r="T170" s="181">
        <f t="shared" si="8"/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82" t="s">
        <v>186</v>
      </c>
      <c r="AT170" s="182" t="s">
        <v>137</v>
      </c>
      <c r="AU170" s="182" t="s">
        <v>84</v>
      </c>
      <c r="AY170" s="16" t="s">
        <v>135</v>
      </c>
      <c r="BE170" s="183">
        <f t="shared" si="9"/>
        <v>3736.8</v>
      </c>
      <c r="BF170" s="183">
        <f t="shared" si="10"/>
        <v>0</v>
      </c>
      <c r="BG170" s="183">
        <f t="shared" si="11"/>
        <v>0</v>
      </c>
      <c r="BH170" s="183">
        <f t="shared" si="12"/>
        <v>0</v>
      </c>
      <c r="BI170" s="183">
        <f t="shared" si="13"/>
        <v>0</v>
      </c>
      <c r="BJ170" s="16" t="s">
        <v>82</v>
      </c>
      <c r="BK170" s="183">
        <f t="shared" si="14"/>
        <v>3736.8</v>
      </c>
      <c r="BL170" s="16" t="s">
        <v>186</v>
      </c>
      <c r="BM170" s="182" t="s">
        <v>217</v>
      </c>
    </row>
    <row r="171" spans="1:65" s="2" customFormat="1" ht="16.5" customHeight="1" x14ac:dyDescent="0.2">
      <c r="A171" s="31"/>
      <c r="B171" s="135"/>
      <c r="C171" s="170" t="s">
        <v>218</v>
      </c>
      <c r="D171" s="170" t="s">
        <v>137</v>
      </c>
      <c r="E171" s="171" t="s">
        <v>219</v>
      </c>
      <c r="F171" s="172" t="s">
        <v>220</v>
      </c>
      <c r="G171" s="173" t="s">
        <v>185</v>
      </c>
      <c r="H171" s="174">
        <v>34</v>
      </c>
      <c r="I171" s="175">
        <v>568.20000000000005</v>
      </c>
      <c r="J171" s="176">
        <f t="shared" si="5"/>
        <v>19318.8</v>
      </c>
      <c r="K171" s="177"/>
      <c r="L171" s="32"/>
      <c r="M171" s="178" t="s">
        <v>1</v>
      </c>
      <c r="N171" s="179" t="s">
        <v>39</v>
      </c>
      <c r="O171" s="57"/>
      <c r="P171" s="180">
        <f t="shared" si="6"/>
        <v>0</v>
      </c>
      <c r="Q171" s="180">
        <v>2.0600000000000002E-3</v>
      </c>
      <c r="R171" s="180">
        <f t="shared" si="7"/>
        <v>7.0040000000000005E-2</v>
      </c>
      <c r="S171" s="180">
        <v>0</v>
      </c>
      <c r="T171" s="181">
        <f t="shared" si="8"/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82" t="s">
        <v>186</v>
      </c>
      <c r="AT171" s="182" t="s">
        <v>137</v>
      </c>
      <c r="AU171" s="182" t="s">
        <v>84</v>
      </c>
      <c r="AY171" s="16" t="s">
        <v>135</v>
      </c>
      <c r="BE171" s="183">
        <f t="shared" si="9"/>
        <v>19318.8</v>
      </c>
      <c r="BF171" s="183">
        <f t="shared" si="10"/>
        <v>0</v>
      </c>
      <c r="BG171" s="183">
        <f t="shared" si="11"/>
        <v>0</v>
      </c>
      <c r="BH171" s="183">
        <f t="shared" si="12"/>
        <v>0</v>
      </c>
      <c r="BI171" s="183">
        <f t="shared" si="13"/>
        <v>0</v>
      </c>
      <c r="BJ171" s="16" t="s">
        <v>82</v>
      </c>
      <c r="BK171" s="183">
        <f t="shared" si="14"/>
        <v>19318.8</v>
      </c>
      <c r="BL171" s="16" t="s">
        <v>186</v>
      </c>
      <c r="BM171" s="182" t="s">
        <v>221</v>
      </c>
    </row>
    <row r="172" spans="1:65" s="2" customFormat="1" ht="16.5" customHeight="1" x14ac:dyDescent="0.2">
      <c r="A172" s="31"/>
      <c r="B172" s="135"/>
      <c r="C172" s="170" t="s">
        <v>222</v>
      </c>
      <c r="D172" s="170" t="s">
        <v>137</v>
      </c>
      <c r="E172" s="171" t="s">
        <v>223</v>
      </c>
      <c r="F172" s="172" t="s">
        <v>224</v>
      </c>
      <c r="G172" s="173" t="s">
        <v>185</v>
      </c>
      <c r="H172" s="174">
        <v>37</v>
      </c>
      <c r="I172" s="175">
        <v>752.6</v>
      </c>
      <c r="J172" s="176">
        <f t="shared" si="5"/>
        <v>27846.2</v>
      </c>
      <c r="K172" s="177"/>
      <c r="L172" s="32"/>
      <c r="M172" s="178" t="s">
        <v>1</v>
      </c>
      <c r="N172" s="179" t="s">
        <v>39</v>
      </c>
      <c r="O172" s="57"/>
      <c r="P172" s="180">
        <f t="shared" si="6"/>
        <v>0</v>
      </c>
      <c r="Q172" s="180">
        <v>1.5499999999999999E-3</v>
      </c>
      <c r="R172" s="180">
        <f t="shared" si="7"/>
        <v>5.7349999999999998E-2</v>
      </c>
      <c r="S172" s="180">
        <v>0</v>
      </c>
      <c r="T172" s="181">
        <f t="shared" si="8"/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82" t="s">
        <v>186</v>
      </c>
      <c r="AT172" s="182" t="s">
        <v>137</v>
      </c>
      <c r="AU172" s="182" t="s">
        <v>84</v>
      </c>
      <c r="AY172" s="16" t="s">
        <v>135</v>
      </c>
      <c r="BE172" s="183">
        <f t="shared" si="9"/>
        <v>27846.2</v>
      </c>
      <c r="BF172" s="183">
        <f t="shared" si="10"/>
        <v>0</v>
      </c>
      <c r="BG172" s="183">
        <f t="shared" si="11"/>
        <v>0</v>
      </c>
      <c r="BH172" s="183">
        <f t="shared" si="12"/>
        <v>0</v>
      </c>
      <c r="BI172" s="183">
        <f t="shared" si="13"/>
        <v>0</v>
      </c>
      <c r="BJ172" s="16" t="s">
        <v>82</v>
      </c>
      <c r="BK172" s="183">
        <f t="shared" si="14"/>
        <v>27846.2</v>
      </c>
      <c r="BL172" s="16" t="s">
        <v>186</v>
      </c>
      <c r="BM172" s="182" t="s">
        <v>225</v>
      </c>
    </row>
    <row r="173" spans="1:65" s="2" customFormat="1" ht="16.5" customHeight="1" x14ac:dyDescent="0.2">
      <c r="A173" s="31"/>
      <c r="B173" s="135"/>
      <c r="C173" s="170" t="s">
        <v>226</v>
      </c>
      <c r="D173" s="170" t="s">
        <v>137</v>
      </c>
      <c r="E173" s="171" t="s">
        <v>227</v>
      </c>
      <c r="F173" s="172" t="s">
        <v>228</v>
      </c>
      <c r="G173" s="173" t="s">
        <v>185</v>
      </c>
      <c r="H173" s="174">
        <v>22</v>
      </c>
      <c r="I173" s="175">
        <v>1078.6000000000001</v>
      </c>
      <c r="J173" s="176">
        <f t="shared" si="5"/>
        <v>23729.200000000001</v>
      </c>
      <c r="K173" s="177"/>
      <c r="L173" s="32"/>
      <c r="M173" s="178" t="s">
        <v>1</v>
      </c>
      <c r="N173" s="179" t="s">
        <v>39</v>
      </c>
      <c r="O173" s="57"/>
      <c r="P173" s="180">
        <f t="shared" si="6"/>
        <v>0</v>
      </c>
      <c r="Q173" s="180">
        <v>1.91E-3</v>
      </c>
      <c r="R173" s="180">
        <f t="shared" si="7"/>
        <v>4.2020000000000002E-2</v>
      </c>
      <c r="S173" s="180">
        <v>0</v>
      </c>
      <c r="T173" s="181">
        <f t="shared" si="8"/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82" t="s">
        <v>186</v>
      </c>
      <c r="AT173" s="182" t="s">
        <v>137</v>
      </c>
      <c r="AU173" s="182" t="s">
        <v>84</v>
      </c>
      <c r="AY173" s="16" t="s">
        <v>135</v>
      </c>
      <c r="BE173" s="183">
        <f t="shared" si="9"/>
        <v>23729.200000000001</v>
      </c>
      <c r="BF173" s="183">
        <f t="shared" si="10"/>
        <v>0</v>
      </c>
      <c r="BG173" s="183">
        <f t="shared" si="11"/>
        <v>0</v>
      </c>
      <c r="BH173" s="183">
        <f t="shared" si="12"/>
        <v>0</v>
      </c>
      <c r="BI173" s="183">
        <f t="shared" si="13"/>
        <v>0</v>
      </c>
      <c r="BJ173" s="16" t="s">
        <v>82</v>
      </c>
      <c r="BK173" s="183">
        <f t="shared" si="14"/>
        <v>23729.200000000001</v>
      </c>
      <c r="BL173" s="16" t="s">
        <v>186</v>
      </c>
      <c r="BM173" s="182" t="s">
        <v>229</v>
      </c>
    </row>
    <row r="174" spans="1:65" s="2" customFormat="1" ht="16.5" customHeight="1" x14ac:dyDescent="0.2">
      <c r="A174" s="31"/>
      <c r="B174" s="135"/>
      <c r="C174" s="170" t="s">
        <v>230</v>
      </c>
      <c r="D174" s="170" t="s">
        <v>137</v>
      </c>
      <c r="E174" s="171" t="s">
        <v>231</v>
      </c>
      <c r="F174" s="172" t="s">
        <v>232</v>
      </c>
      <c r="G174" s="173" t="s">
        <v>185</v>
      </c>
      <c r="H174" s="174">
        <v>22</v>
      </c>
      <c r="I174" s="175">
        <v>470.8</v>
      </c>
      <c r="J174" s="176">
        <f t="shared" si="5"/>
        <v>10357.6</v>
      </c>
      <c r="K174" s="177"/>
      <c r="L174" s="32"/>
      <c r="M174" s="178" t="s">
        <v>1</v>
      </c>
      <c r="N174" s="179" t="s">
        <v>39</v>
      </c>
      <c r="O174" s="57"/>
      <c r="P174" s="180">
        <f t="shared" si="6"/>
        <v>0</v>
      </c>
      <c r="Q174" s="180">
        <v>5.9000000000000003E-4</v>
      </c>
      <c r="R174" s="180">
        <f t="shared" si="7"/>
        <v>1.298E-2</v>
      </c>
      <c r="S174" s="180">
        <v>0</v>
      </c>
      <c r="T174" s="181">
        <f t="shared" si="8"/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182" t="s">
        <v>186</v>
      </c>
      <c r="AT174" s="182" t="s">
        <v>137</v>
      </c>
      <c r="AU174" s="182" t="s">
        <v>84</v>
      </c>
      <c r="AY174" s="16" t="s">
        <v>135</v>
      </c>
      <c r="BE174" s="183">
        <f t="shared" si="9"/>
        <v>10357.6</v>
      </c>
      <c r="BF174" s="183">
        <f t="shared" si="10"/>
        <v>0</v>
      </c>
      <c r="BG174" s="183">
        <f t="shared" si="11"/>
        <v>0</v>
      </c>
      <c r="BH174" s="183">
        <f t="shared" si="12"/>
        <v>0</v>
      </c>
      <c r="BI174" s="183">
        <f t="shared" si="13"/>
        <v>0</v>
      </c>
      <c r="BJ174" s="16" t="s">
        <v>82</v>
      </c>
      <c r="BK174" s="183">
        <f t="shared" si="14"/>
        <v>10357.6</v>
      </c>
      <c r="BL174" s="16" t="s">
        <v>186</v>
      </c>
      <c r="BM174" s="182" t="s">
        <v>233</v>
      </c>
    </row>
    <row r="175" spans="1:65" s="2" customFormat="1" ht="16.5" customHeight="1" x14ac:dyDescent="0.2">
      <c r="A175" s="31"/>
      <c r="B175" s="135"/>
      <c r="C175" s="170" t="s">
        <v>7</v>
      </c>
      <c r="D175" s="170" t="s">
        <v>137</v>
      </c>
      <c r="E175" s="171" t="s">
        <v>234</v>
      </c>
      <c r="F175" s="172" t="s">
        <v>235</v>
      </c>
      <c r="G175" s="173" t="s">
        <v>185</v>
      </c>
      <c r="H175" s="174">
        <v>85</v>
      </c>
      <c r="I175" s="175">
        <v>577.20000000000005</v>
      </c>
      <c r="J175" s="176">
        <f t="shared" si="5"/>
        <v>49062</v>
      </c>
      <c r="K175" s="177"/>
      <c r="L175" s="32"/>
      <c r="M175" s="178" t="s">
        <v>1</v>
      </c>
      <c r="N175" s="179" t="s">
        <v>39</v>
      </c>
      <c r="O175" s="57"/>
      <c r="P175" s="180">
        <f t="shared" si="6"/>
        <v>0</v>
      </c>
      <c r="Q175" s="180">
        <v>2.0100000000000001E-3</v>
      </c>
      <c r="R175" s="180">
        <f t="shared" si="7"/>
        <v>0.17085</v>
      </c>
      <c r="S175" s="180">
        <v>0</v>
      </c>
      <c r="T175" s="181">
        <f t="shared" si="8"/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182" t="s">
        <v>186</v>
      </c>
      <c r="AT175" s="182" t="s">
        <v>137</v>
      </c>
      <c r="AU175" s="182" t="s">
        <v>84</v>
      </c>
      <c r="AY175" s="16" t="s">
        <v>135</v>
      </c>
      <c r="BE175" s="183">
        <f t="shared" si="9"/>
        <v>49062</v>
      </c>
      <c r="BF175" s="183">
        <f t="shared" si="10"/>
        <v>0</v>
      </c>
      <c r="BG175" s="183">
        <f t="shared" si="11"/>
        <v>0</v>
      </c>
      <c r="BH175" s="183">
        <f t="shared" si="12"/>
        <v>0</v>
      </c>
      <c r="BI175" s="183">
        <f t="shared" si="13"/>
        <v>0</v>
      </c>
      <c r="BJ175" s="16" t="s">
        <v>82</v>
      </c>
      <c r="BK175" s="183">
        <f t="shared" si="14"/>
        <v>49062</v>
      </c>
      <c r="BL175" s="16" t="s">
        <v>186</v>
      </c>
      <c r="BM175" s="182" t="s">
        <v>236</v>
      </c>
    </row>
    <row r="176" spans="1:65" s="2" customFormat="1" ht="16.5" customHeight="1" x14ac:dyDescent="0.2">
      <c r="A176" s="31"/>
      <c r="B176" s="135"/>
      <c r="C176" s="170" t="s">
        <v>237</v>
      </c>
      <c r="D176" s="170" t="s">
        <v>137</v>
      </c>
      <c r="E176" s="171" t="s">
        <v>238</v>
      </c>
      <c r="F176" s="172" t="s">
        <v>239</v>
      </c>
      <c r="G176" s="173" t="s">
        <v>185</v>
      </c>
      <c r="H176" s="174">
        <v>19</v>
      </c>
      <c r="I176" s="175">
        <v>396.20000000000005</v>
      </c>
      <c r="J176" s="176">
        <f t="shared" si="5"/>
        <v>7527.8</v>
      </c>
      <c r="K176" s="177"/>
      <c r="L176" s="32"/>
      <c r="M176" s="178" t="s">
        <v>1</v>
      </c>
      <c r="N176" s="179" t="s">
        <v>39</v>
      </c>
      <c r="O176" s="57"/>
      <c r="P176" s="180">
        <f t="shared" si="6"/>
        <v>0</v>
      </c>
      <c r="Q176" s="180">
        <v>4.0999999999999999E-4</v>
      </c>
      <c r="R176" s="180">
        <f t="shared" si="7"/>
        <v>7.79E-3</v>
      </c>
      <c r="S176" s="180">
        <v>0</v>
      </c>
      <c r="T176" s="181">
        <f t="shared" si="8"/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182" t="s">
        <v>186</v>
      </c>
      <c r="AT176" s="182" t="s">
        <v>137</v>
      </c>
      <c r="AU176" s="182" t="s">
        <v>84</v>
      </c>
      <c r="AY176" s="16" t="s">
        <v>135</v>
      </c>
      <c r="BE176" s="183">
        <f t="shared" si="9"/>
        <v>7527.8</v>
      </c>
      <c r="BF176" s="183">
        <f t="shared" si="10"/>
        <v>0</v>
      </c>
      <c r="BG176" s="183">
        <f t="shared" si="11"/>
        <v>0</v>
      </c>
      <c r="BH176" s="183">
        <f t="shared" si="12"/>
        <v>0</v>
      </c>
      <c r="BI176" s="183">
        <f t="shared" si="13"/>
        <v>0</v>
      </c>
      <c r="BJ176" s="16" t="s">
        <v>82</v>
      </c>
      <c r="BK176" s="183">
        <f t="shared" si="14"/>
        <v>7527.8</v>
      </c>
      <c r="BL176" s="16" t="s">
        <v>186</v>
      </c>
      <c r="BM176" s="182" t="s">
        <v>240</v>
      </c>
    </row>
    <row r="177" spans="1:65" s="2" customFormat="1" ht="16.5" customHeight="1" x14ac:dyDescent="0.2">
      <c r="A177" s="31"/>
      <c r="B177" s="135"/>
      <c r="C177" s="170" t="s">
        <v>241</v>
      </c>
      <c r="D177" s="170" t="s">
        <v>137</v>
      </c>
      <c r="E177" s="171" t="s">
        <v>242</v>
      </c>
      <c r="F177" s="172" t="s">
        <v>243</v>
      </c>
      <c r="G177" s="173" t="s">
        <v>185</v>
      </c>
      <c r="H177" s="174">
        <v>20</v>
      </c>
      <c r="I177" s="175">
        <v>438.6</v>
      </c>
      <c r="J177" s="176">
        <f t="shared" si="5"/>
        <v>8772</v>
      </c>
      <c r="K177" s="177"/>
      <c r="L177" s="32"/>
      <c r="M177" s="178" t="s">
        <v>1</v>
      </c>
      <c r="N177" s="179" t="s">
        <v>39</v>
      </c>
      <c r="O177" s="57"/>
      <c r="P177" s="180">
        <f t="shared" si="6"/>
        <v>0</v>
      </c>
      <c r="Q177" s="180">
        <v>4.8000000000000001E-4</v>
      </c>
      <c r="R177" s="180">
        <f t="shared" si="7"/>
        <v>9.6000000000000009E-3</v>
      </c>
      <c r="S177" s="180">
        <v>0</v>
      </c>
      <c r="T177" s="181">
        <f t="shared" si="8"/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182" t="s">
        <v>186</v>
      </c>
      <c r="AT177" s="182" t="s">
        <v>137</v>
      </c>
      <c r="AU177" s="182" t="s">
        <v>84</v>
      </c>
      <c r="AY177" s="16" t="s">
        <v>135</v>
      </c>
      <c r="BE177" s="183">
        <f t="shared" si="9"/>
        <v>8772</v>
      </c>
      <c r="BF177" s="183">
        <f t="shared" si="10"/>
        <v>0</v>
      </c>
      <c r="BG177" s="183">
        <f t="shared" si="11"/>
        <v>0</v>
      </c>
      <c r="BH177" s="183">
        <f t="shared" si="12"/>
        <v>0</v>
      </c>
      <c r="BI177" s="183">
        <f t="shared" si="13"/>
        <v>0</v>
      </c>
      <c r="BJ177" s="16" t="s">
        <v>82</v>
      </c>
      <c r="BK177" s="183">
        <f t="shared" si="14"/>
        <v>8772</v>
      </c>
      <c r="BL177" s="16" t="s">
        <v>186</v>
      </c>
      <c r="BM177" s="182" t="s">
        <v>244</v>
      </c>
    </row>
    <row r="178" spans="1:65" s="2" customFormat="1" ht="16.5" customHeight="1" x14ac:dyDescent="0.2">
      <c r="A178" s="31"/>
      <c r="B178" s="135"/>
      <c r="C178" s="170" t="s">
        <v>245</v>
      </c>
      <c r="D178" s="170" t="s">
        <v>137</v>
      </c>
      <c r="E178" s="171" t="s">
        <v>246</v>
      </c>
      <c r="F178" s="172" t="s">
        <v>247</v>
      </c>
      <c r="G178" s="173" t="s">
        <v>185</v>
      </c>
      <c r="H178" s="174">
        <v>17</v>
      </c>
      <c r="I178" s="175">
        <v>419.8</v>
      </c>
      <c r="J178" s="176">
        <f t="shared" si="5"/>
        <v>7136.6</v>
      </c>
      <c r="K178" s="177"/>
      <c r="L178" s="32"/>
      <c r="M178" s="178" t="s">
        <v>1</v>
      </c>
      <c r="N178" s="179" t="s">
        <v>39</v>
      </c>
      <c r="O178" s="57"/>
      <c r="P178" s="180">
        <f t="shared" si="6"/>
        <v>0</v>
      </c>
      <c r="Q178" s="180">
        <v>4.4000000000000002E-4</v>
      </c>
      <c r="R178" s="180">
        <f t="shared" si="7"/>
        <v>7.4800000000000005E-3</v>
      </c>
      <c r="S178" s="180">
        <v>0</v>
      </c>
      <c r="T178" s="181">
        <f t="shared" si="8"/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82" t="s">
        <v>186</v>
      </c>
      <c r="AT178" s="182" t="s">
        <v>137</v>
      </c>
      <c r="AU178" s="182" t="s">
        <v>84</v>
      </c>
      <c r="AY178" s="16" t="s">
        <v>135</v>
      </c>
      <c r="BE178" s="183">
        <f t="shared" si="9"/>
        <v>7136.6</v>
      </c>
      <c r="BF178" s="183">
        <f t="shared" si="10"/>
        <v>0</v>
      </c>
      <c r="BG178" s="183">
        <f t="shared" si="11"/>
        <v>0</v>
      </c>
      <c r="BH178" s="183">
        <f t="shared" si="12"/>
        <v>0</v>
      </c>
      <c r="BI178" s="183">
        <f t="shared" si="13"/>
        <v>0</v>
      </c>
      <c r="BJ178" s="16" t="s">
        <v>82</v>
      </c>
      <c r="BK178" s="183">
        <f t="shared" si="14"/>
        <v>7136.6</v>
      </c>
      <c r="BL178" s="16" t="s">
        <v>186</v>
      </c>
      <c r="BM178" s="182" t="s">
        <v>248</v>
      </c>
    </row>
    <row r="179" spans="1:65" s="2" customFormat="1" ht="16.5" customHeight="1" x14ac:dyDescent="0.2">
      <c r="A179" s="31"/>
      <c r="B179" s="135"/>
      <c r="C179" s="170" t="s">
        <v>249</v>
      </c>
      <c r="D179" s="170" t="s">
        <v>137</v>
      </c>
      <c r="E179" s="171" t="s">
        <v>250</v>
      </c>
      <c r="F179" s="172" t="s">
        <v>251</v>
      </c>
      <c r="G179" s="173" t="s">
        <v>185</v>
      </c>
      <c r="H179" s="174">
        <v>3</v>
      </c>
      <c r="I179" s="175">
        <v>462.20000000000005</v>
      </c>
      <c r="J179" s="176">
        <f t="shared" si="5"/>
        <v>1386.6</v>
      </c>
      <c r="K179" s="177"/>
      <c r="L179" s="32"/>
      <c r="M179" s="178" t="s">
        <v>1</v>
      </c>
      <c r="N179" s="179" t="s">
        <v>39</v>
      </c>
      <c r="O179" s="57"/>
      <c r="P179" s="180">
        <f t="shared" si="6"/>
        <v>0</v>
      </c>
      <c r="Q179" s="180">
        <v>5.5000000000000003E-4</v>
      </c>
      <c r="R179" s="180">
        <f t="shared" si="7"/>
        <v>1.65E-3</v>
      </c>
      <c r="S179" s="180">
        <v>0</v>
      </c>
      <c r="T179" s="181">
        <f t="shared" si="8"/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182" t="s">
        <v>186</v>
      </c>
      <c r="AT179" s="182" t="s">
        <v>137</v>
      </c>
      <c r="AU179" s="182" t="s">
        <v>84</v>
      </c>
      <c r="AY179" s="16" t="s">
        <v>135</v>
      </c>
      <c r="BE179" s="183">
        <f t="shared" si="9"/>
        <v>1386.6</v>
      </c>
      <c r="BF179" s="183">
        <f t="shared" si="10"/>
        <v>0</v>
      </c>
      <c r="BG179" s="183">
        <f t="shared" si="11"/>
        <v>0</v>
      </c>
      <c r="BH179" s="183">
        <f t="shared" si="12"/>
        <v>0</v>
      </c>
      <c r="BI179" s="183">
        <f t="shared" si="13"/>
        <v>0</v>
      </c>
      <c r="BJ179" s="16" t="s">
        <v>82</v>
      </c>
      <c r="BK179" s="183">
        <f t="shared" si="14"/>
        <v>1386.6</v>
      </c>
      <c r="BL179" s="16" t="s">
        <v>186</v>
      </c>
      <c r="BM179" s="182" t="s">
        <v>252</v>
      </c>
    </row>
    <row r="180" spans="1:65" s="2" customFormat="1" ht="16.5" customHeight="1" x14ac:dyDescent="0.2">
      <c r="A180" s="31"/>
      <c r="B180" s="135"/>
      <c r="C180" s="170" t="s">
        <v>253</v>
      </c>
      <c r="D180" s="170" t="s">
        <v>137</v>
      </c>
      <c r="E180" s="171" t="s">
        <v>254</v>
      </c>
      <c r="F180" s="172" t="s">
        <v>255</v>
      </c>
      <c r="G180" s="173" t="s">
        <v>185</v>
      </c>
      <c r="H180" s="174">
        <v>52</v>
      </c>
      <c r="I180" s="175">
        <v>665.7</v>
      </c>
      <c r="J180" s="176">
        <f t="shared" si="5"/>
        <v>34616.400000000001</v>
      </c>
      <c r="K180" s="177"/>
      <c r="L180" s="32"/>
      <c r="M180" s="178" t="s">
        <v>1</v>
      </c>
      <c r="N180" s="179" t="s">
        <v>39</v>
      </c>
      <c r="O180" s="57"/>
      <c r="P180" s="180">
        <f t="shared" si="6"/>
        <v>0</v>
      </c>
      <c r="Q180" s="180">
        <v>9.3000000000000005E-4</v>
      </c>
      <c r="R180" s="180">
        <f t="shared" si="7"/>
        <v>4.836E-2</v>
      </c>
      <c r="S180" s="180">
        <v>0</v>
      </c>
      <c r="T180" s="181">
        <f t="shared" si="8"/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182" t="s">
        <v>186</v>
      </c>
      <c r="AT180" s="182" t="s">
        <v>137</v>
      </c>
      <c r="AU180" s="182" t="s">
        <v>84</v>
      </c>
      <c r="AY180" s="16" t="s">
        <v>135</v>
      </c>
      <c r="BE180" s="183">
        <f t="shared" si="9"/>
        <v>34616.400000000001</v>
      </c>
      <c r="BF180" s="183">
        <f t="shared" si="10"/>
        <v>0</v>
      </c>
      <c r="BG180" s="183">
        <f t="shared" si="11"/>
        <v>0</v>
      </c>
      <c r="BH180" s="183">
        <f t="shared" si="12"/>
        <v>0</v>
      </c>
      <c r="BI180" s="183">
        <f t="shared" si="13"/>
        <v>0</v>
      </c>
      <c r="BJ180" s="16" t="s">
        <v>82</v>
      </c>
      <c r="BK180" s="183">
        <f t="shared" si="14"/>
        <v>34616.400000000001</v>
      </c>
      <c r="BL180" s="16" t="s">
        <v>186</v>
      </c>
      <c r="BM180" s="182" t="s">
        <v>256</v>
      </c>
    </row>
    <row r="181" spans="1:65" s="2" customFormat="1" ht="16.5" customHeight="1" x14ac:dyDescent="0.2">
      <c r="A181" s="31"/>
      <c r="B181" s="135"/>
      <c r="C181" s="170" t="s">
        <v>257</v>
      </c>
      <c r="D181" s="170" t="s">
        <v>137</v>
      </c>
      <c r="E181" s="171" t="s">
        <v>258</v>
      </c>
      <c r="F181" s="172" t="s">
        <v>259</v>
      </c>
      <c r="G181" s="173" t="s">
        <v>185</v>
      </c>
      <c r="H181" s="174">
        <v>25</v>
      </c>
      <c r="I181" s="175">
        <v>946.40000000000009</v>
      </c>
      <c r="J181" s="176">
        <f t="shared" si="5"/>
        <v>23660</v>
      </c>
      <c r="K181" s="177"/>
      <c r="L181" s="32"/>
      <c r="M181" s="178" t="s">
        <v>1</v>
      </c>
      <c r="N181" s="179" t="s">
        <v>39</v>
      </c>
      <c r="O181" s="57"/>
      <c r="P181" s="180">
        <f t="shared" si="6"/>
        <v>0</v>
      </c>
      <c r="Q181" s="180">
        <v>1.7700000000000001E-3</v>
      </c>
      <c r="R181" s="180">
        <f t="shared" si="7"/>
        <v>4.4250000000000005E-2</v>
      </c>
      <c r="S181" s="180">
        <v>0</v>
      </c>
      <c r="T181" s="181">
        <f t="shared" si="8"/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182" t="s">
        <v>186</v>
      </c>
      <c r="AT181" s="182" t="s">
        <v>137</v>
      </c>
      <c r="AU181" s="182" t="s">
        <v>84</v>
      </c>
      <c r="AY181" s="16" t="s">
        <v>135</v>
      </c>
      <c r="BE181" s="183">
        <f t="shared" si="9"/>
        <v>23660</v>
      </c>
      <c r="BF181" s="183">
        <f t="shared" si="10"/>
        <v>0</v>
      </c>
      <c r="BG181" s="183">
        <f t="shared" si="11"/>
        <v>0</v>
      </c>
      <c r="BH181" s="183">
        <f t="shared" si="12"/>
        <v>0</v>
      </c>
      <c r="BI181" s="183">
        <f t="shared" si="13"/>
        <v>0</v>
      </c>
      <c r="BJ181" s="16" t="s">
        <v>82</v>
      </c>
      <c r="BK181" s="183">
        <f t="shared" si="14"/>
        <v>23660</v>
      </c>
      <c r="BL181" s="16" t="s">
        <v>186</v>
      </c>
      <c r="BM181" s="182" t="s">
        <v>260</v>
      </c>
    </row>
    <row r="182" spans="1:65" s="2" customFormat="1" ht="16.5" customHeight="1" x14ac:dyDescent="0.2">
      <c r="A182" s="31"/>
      <c r="B182" s="135"/>
      <c r="C182" s="170" t="s">
        <v>261</v>
      </c>
      <c r="D182" s="170" t="s">
        <v>137</v>
      </c>
      <c r="E182" s="171" t="s">
        <v>262</v>
      </c>
      <c r="F182" s="172" t="s">
        <v>263</v>
      </c>
      <c r="G182" s="173" t="s">
        <v>264</v>
      </c>
      <c r="H182" s="174">
        <v>22</v>
      </c>
      <c r="I182" s="175">
        <v>75</v>
      </c>
      <c r="J182" s="176">
        <f t="shared" si="5"/>
        <v>1650</v>
      </c>
      <c r="K182" s="177"/>
      <c r="L182" s="32"/>
      <c r="M182" s="178" t="s">
        <v>1</v>
      </c>
      <c r="N182" s="179" t="s">
        <v>39</v>
      </c>
      <c r="O182" s="57"/>
      <c r="P182" s="180">
        <f t="shared" si="6"/>
        <v>0</v>
      </c>
      <c r="Q182" s="180">
        <v>0</v>
      </c>
      <c r="R182" s="180">
        <f t="shared" si="7"/>
        <v>0</v>
      </c>
      <c r="S182" s="180">
        <v>0</v>
      </c>
      <c r="T182" s="181">
        <f t="shared" si="8"/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182" t="s">
        <v>186</v>
      </c>
      <c r="AT182" s="182" t="s">
        <v>137</v>
      </c>
      <c r="AU182" s="182" t="s">
        <v>84</v>
      </c>
      <c r="AY182" s="16" t="s">
        <v>135</v>
      </c>
      <c r="BE182" s="183">
        <f t="shared" si="9"/>
        <v>1650</v>
      </c>
      <c r="BF182" s="183">
        <f t="shared" si="10"/>
        <v>0</v>
      </c>
      <c r="BG182" s="183">
        <f t="shared" si="11"/>
        <v>0</v>
      </c>
      <c r="BH182" s="183">
        <f t="shared" si="12"/>
        <v>0</v>
      </c>
      <c r="BI182" s="183">
        <f t="shared" si="13"/>
        <v>0</v>
      </c>
      <c r="BJ182" s="16" t="s">
        <v>82</v>
      </c>
      <c r="BK182" s="183">
        <f t="shared" si="14"/>
        <v>1650</v>
      </c>
      <c r="BL182" s="16" t="s">
        <v>186</v>
      </c>
      <c r="BM182" s="182" t="s">
        <v>265</v>
      </c>
    </row>
    <row r="183" spans="1:65" s="2" customFormat="1" ht="16.5" customHeight="1" x14ac:dyDescent="0.2">
      <c r="A183" s="31"/>
      <c r="B183" s="135"/>
      <c r="C183" s="170" t="s">
        <v>266</v>
      </c>
      <c r="D183" s="170" t="s">
        <v>137</v>
      </c>
      <c r="E183" s="171" t="s">
        <v>267</v>
      </c>
      <c r="F183" s="172" t="s">
        <v>268</v>
      </c>
      <c r="G183" s="173" t="s">
        <v>264</v>
      </c>
      <c r="H183" s="174">
        <v>22</v>
      </c>
      <c r="I183" s="175">
        <v>83.100000000000009</v>
      </c>
      <c r="J183" s="176">
        <f t="shared" si="5"/>
        <v>1828.2</v>
      </c>
      <c r="K183" s="177"/>
      <c r="L183" s="32"/>
      <c r="M183" s="178" t="s">
        <v>1</v>
      </c>
      <c r="N183" s="179" t="s">
        <v>39</v>
      </c>
      <c r="O183" s="57"/>
      <c r="P183" s="180">
        <f t="shared" si="6"/>
        <v>0</v>
      </c>
      <c r="Q183" s="180">
        <v>0</v>
      </c>
      <c r="R183" s="180">
        <f t="shared" si="7"/>
        <v>0</v>
      </c>
      <c r="S183" s="180">
        <v>0</v>
      </c>
      <c r="T183" s="181">
        <f t="shared" si="8"/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182" t="s">
        <v>186</v>
      </c>
      <c r="AT183" s="182" t="s">
        <v>137</v>
      </c>
      <c r="AU183" s="182" t="s">
        <v>84</v>
      </c>
      <c r="AY183" s="16" t="s">
        <v>135</v>
      </c>
      <c r="BE183" s="183">
        <f t="shared" si="9"/>
        <v>1828.2</v>
      </c>
      <c r="BF183" s="183">
        <f t="shared" si="10"/>
        <v>0</v>
      </c>
      <c r="BG183" s="183">
        <f t="shared" si="11"/>
        <v>0</v>
      </c>
      <c r="BH183" s="183">
        <f t="shared" si="12"/>
        <v>0</v>
      </c>
      <c r="BI183" s="183">
        <f t="shared" si="13"/>
        <v>0</v>
      </c>
      <c r="BJ183" s="16" t="s">
        <v>82</v>
      </c>
      <c r="BK183" s="183">
        <f t="shared" si="14"/>
        <v>1828.2</v>
      </c>
      <c r="BL183" s="16" t="s">
        <v>186</v>
      </c>
      <c r="BM183" s="182" t="s">
        <v>269</v>
      </c>
    </row>
    <row r="184" spans="1:65" s="2" customFormat="1" ht="16.5" customHeight="1" x14ac:dyDescent="0.2">
      <c r="A184" s="31"/>
      <c r="B184" s="135"/>
      <c r="C184" s="170" t="s">
        <v>270</v>
      </c>
      <c r="D184" s="170" t="s">
        <v>137</v>
      </c>
      <c r="E184" s="171" t="s">
        <v>271</v>
      </c>
      <c r="F184" s="172" t="s">
        <v>272</v>
      </c>
      <c r="G184" s="173" t="s">
        <v>264</v>
      </c>
      <c r="H184" s="174">
        <v>17</v>
      </c>
      <c r="I184" s="175">
        <v>123.7</v>
      </c>
      <c r="J184" s="176">
        <f t="shared" si="5"/>
        <v>2102.9</v>
      </c>
      <c r="K184" s="177"/>
      <c r="L184" s="32"/>
      <c r="M184" s="178" t="s">
        <v>1</v>
      </c>
      <c r="N184" s="179" t="s">
        <v>39</v>
      </c>
      <c r="O184" s="57"/>
      <c r="P184" s="180">
        <f t="shared" si="6"/>
        <v>0</v>
      </c>
      <c r="Q184" s="180">
        <v>0</v>
      </c>
      <c r="R184" s="180">
        <f t="shared" si="7"/>
        <v>0</v>
      </c>
      <c r="S184" s="180">
        <v>0</v>
      </c>
      <c r="T184" s="181">
        <f t="shared" si="8"/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182" t="s">
        <v>186</v>
      </c>
      <c r="AT184" s="182" t="s">
        <v>137</v>
      </c>
      <c r="AU184" s="182" t="s">
        <v>84</v>
      </c>
      <c r="AY184" s="16" t="s">
        <v>135</v>
      </c>
      <c r="BE184" s="183">
        <f t="shared" si="9"/>
        <v>2102.9</v>
      </c>
      <c r="BF184" s="183">
        <f t="shared" si="10"/>
        <v>0</v>
      </c>
      <c r="BG184" s="183">
        <f t="shared" si="11"/>
        <v>0</v>
      </c>
      <c r="BH184" s="183">
        <f t="shared" si="12"/>
        <v>0</v>
      </c>
      <c r="BI184" s="183">
        <f t="shared" si="13"/>
        <v>0</v>
      </c>
      <c r="BJ184" s="16" t="s">
        <v>82</v>
      </c>
      <c r="BK184" s="183">
        <f t="shared" si="14"/>
        <v>2102.9</v>
      </c>
      <c r="BL184" s="16" t="s">
        <v>186</v>
      </c>
      <c r="BM184" s="182" t="s">
        <v>273</v>
      </c>
    </row>
    <row r="185" spans="1:65" s="2" customFormat="1" ht="16.5" customHeight="1" x14ac:dyDescent="0.2">
      <c r="A185" s="31"/>
      <c r="B185" s="135"/>
      <c r="C185" s="170" t="s">
        <v>274</v>
      </c>
      <c r="D185" s="170" t="s">
        <v>137</v>
      </c>
      <c r="E185" s="171" t="s">
        <v>275</v>
      </c>
      <c r="F185" s="172" t="s">
        <v>276</v>
      </c>
      <c r="G185" s="173" t="s">
        <v>264</v>
      </c>
      <c r="H185" s="174">
        <v>1</v>
      </c>
      <c r="I185" s="175">
        <v>927.1</v>
      </c>
      <c r="J185" s="176">
        <f t="shared" si="5"/>
        <v>927.1</v>
      </c>
      <c r="K185" s="177"/>
      <c r="L185" s="32"/>
      <c r="M185" s="178" t="s">
        <v>1</v>
      </c>
      <c r="N185" s="179" t="s">
        <v>39</v>
      </c>
      <c r="O185" s="57"/>
      <c r="P185" s="180">
        <f t="shared" si="6"/>
        <v>0</v>
      </c>
      <c r="Q185" s="180">
        <v>7.6999999999999996E-4</v>
      </c>
      <c r="R185" s="180">
        <f t="shared" si="7"/>
        <v>7.6999999999999996E-4</v>
      </c>
      <c r="S185" s="180">
        <v>0</v>
      </c>
      <c r="T185" s="181">
        <f t="shared" si="8"/>
        <v>0</v>
      </c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182" t="s">
        <v>186</v>
      </c>
      <c r="AT185" s="182" t="s">
        <v>137</v>
      </c>
      <c r="AU185" s="182" t="s">
        <v>84</v>
      </c>
      <c r="AY185" s="16" t="s">
        <v>135</v>
      </c>
      <c r="BE185" s="183">
        <f t="shared" si="9"/>
        <v>927.1</v>
      </c>
      <c r="BF185" s="183">
        <f t="shared" si="10"/>
        <v>0</v>
      </c>
      <c r="BG185" s="183">
        <f t="shared" si="11"/>
        <v>0</v>
      </c>
      <c r="BH185" s="183">
        <f t="shared" si="12"/>
        <v>0</v>
      </c>
      <c r="BI185" s="183">
        <f t="shared" si="13"/>
        <v>0</v>
      </c>
      <c r="BJ185" s="16" t="s">
        <v>82</v>
      </c>
      <c r="BK185" s="183">
        <f t="shared" si="14"/>
        <v>927.1</v>
      </c>
      <c r="BL185" s="16" t="s">
        <v>186</v>
      </c>
      <c r="BM185" s="182" t="s">
        <v>277</v>
      </c>
    </row>
    <row r="186" spans="1:65" s="2" customFormat="1" ht="16.5" customHeight="1" x14ac:dyDescent="0.2">
      <c r="A186" s="31"/>
      <c r="B186" s="135"/>
      <c r="C186" s="170" t="s">
        <v>192</v>
      </c>
      <c r="D186" s="170" t="s">
        <v>137</v>
      </c>
      <c r="E186" s="171" t="s">
        <v>278</v>
      </c>
      <c r="F186" s="172" t="s">
        <v>279</v>
      </c>
      <c r="G186" s="173" t="s">
        <v>264</v>
      </c>
      <c r="H186" s="174">
        <v>5</v>
      </c>
      <c r="I186" s="175">
        <v>1316.7</v>
      </c>
      <c r="J186" s="176">
        <f t="shared" si="5"/>
        <v>6583.5</v>
      </c>
      <c r="K186" s="177"/>
      <c r="L186" s="32"/>
      <c r="M186" s="178" t="s">
        <v>1</v>
      </c>
      <c r="N186" s="179" t="s">
        <v>39</v>
      </c>
      <c r="O186" s="57"/>
      <c r="P186" s="180">
        <f t="shared" si="6"/>
        <v>0</v>
      </c>
      <c r="Q186" s="180">
        <v>1.01E-3</v>
      </c>
      <c r="R186" s="180">
        <f t="shared" si="7"/>
        <v>5.0500000000000007E-3</v>
      </c>
      <c r="S186" s="180">
        <v>0</v>
      </c>
      <c r="T186" s="181">
        <f t="shared" si="8"/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182" t="s">
        <v>186</v>
      </c>
      <c r="AT186" s="182" t="s">
        <v>137</v>
      </c>
      <c r="AU186" s="182" t="s">
        <v>84</v>
      </c>
      <c r="AY186" s="16" t="s">
        <v>135</v>
      </c>
      <c r="BE186" s="183">
        <f t="shared" si="9"/>
        <v>6583.5</v>
      </c>
      <c r="BF186" s="183">
        <f t="shared" si="10"/>
        <v>0</v>
      </c>
      <c r="BG186" s="183">
        <f t="shared" si="11"/>
        <v>0</v>
      </c>
      <c r="BH186" s="183">
        <f t="shared" si="12"/>
        <v>0</v>
      </c>
      <c r="BI186" s="183">
        <f t="shared" si="13"/>
        <v>0</v>
      </c>
      <c r="BJ186" s="16" t="s">
        <v>82</v>
      </c>
      <c r="BK186" s="183">
        <f t="shared" si="14"/>
        <v>6583.5</v>
      </c>
      <c r="BL186" s="16" t="s">
        <v>186</v>
      </c>
      <c r="BM186" s="182" t="s">
        <v>280</v>
      </c>
    </row>
    <row r="187" spans="1:65" s="2" customFormat="1" ht="36" x14ac:dyDescent="0.2">
      <c r="A187" s="31"/>
      <c r="B187" s="135"/>
      <c r="C187" s="170" t="s">
        <v>281</v>
      </c>
      <c r="D187" s="170" t="s">
        <v>137</v>
      </c>
      <c r="E187" s="171" t="s">
        <v>282</v>
      </c>
      <c r="F187" s="172" t="s">
        <v>738</v>
      </c>
      <c r="G187" s="173" t="s">
        <v>264</v>
      </c>
      <c r="H187" s="174">
        <v>2</v>
      </c>
      <c r="I187" s="175">
        <v>10157.900000000001</v>
      </c>
      <c r="J187" s="176">
        <f t="shared" si="5"/>
        <v>20315.8</v>
      </c>
      <c r="K187" s="177"/>
      <c r="L187" s="32"/>
      <c r="M187" s="178" t="s">
        <v>1</v>
      </c>
      <c r="N187" s="179" t="s">
        <v>39</v>
      </c>
      <c r="O187" s="57"/>
      <c r="P187" s="180">
        <f t="shared" si="6"/>
        <v>0</v>
      </c>
      <c r="Q187" s="180">
        <v>5.9500000000000004E-3</v>
      </c>
      <c r="R187" s="180">
        <f t="shared" si="7"/>
        <v>1.1900000000000001E-2</v>
      </c>
      <c r="S187" s="180">
        <v>0</v>
      </c>
      <c r="T187" s="181">
        <f t="shared" si="8"/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182" t="s">
        <v>186</v>
      </c>
      <c r="AT187" s="182" t="s">
        <v>137</v>
      </c>
      <c r="AU187" s="182" t="s">
        <v>84</v>
      </c>
      <c r="AY187" s="16" t="s">
        <v>135</v>
      </c>
      <c r="BE187" s="183">
        <f t="shared" si="9"/>
        <v>20315.8</v>
      </c>
      <c r="BF187" s="183">
        <f t="shared" si="10"/>
        <v>0</v>
      </c>
      <c r="BG187" s="183">
        <f t="shared" si="11"/>
        <v>0</v>
      </c>
      <c r="BH187" s="183">
        <f t="shared" si="12"/>
        <v>0</v>
      </c>
      <c r="BI187" s="183">
        <f t="shared" si="13"/>
        <v>0</v>
      </c>
      <c r="BJ187" s="16" t="s">
        <v>82</v>
      </c>
      <c r="BK187" s="183">
        <f t="shared" si="14"/>
        <v>20315.8</v>
      </c>
      <c r="BL187" s="16" t="s">
        <v>186</v>
      </c>
      <c r="BM187" s="182" t="s">
        <v>283</v>
      </c>
    </row>
    <row r="188" spans="1:65" s="2" customFormat="1" ht="36" x14ac:dyDescent="0.2">
      <c r="A188" s="31"/>
      <c r="B188" s="135"/>
      <c r="C188" s="170" t="s">
        <v>284</v>
      </c>
      <c r="D188" s="170" t="s">
        <v>137</v>
      </c>
      <c r="E188" s="171" t="s">
        <v>285</v>
      </c>
      <c r="F188" s="172" t="s">
        <v>739</v>
      </c>
      <c r="G188" s="173" t="s">
        <v>264</v>
      </c>
      <c r="H188" s="174">
        <v>1</v>
      </c>
      <c r="I188" s="175">
        <v>5818.7000000000007</v>
      </c>
      <c r="J188" s="176">
        <f t="shared" si="5"/>
        <v>5818.7</v>
      </c>
      <c r="K188" s="177"/>
      <c r="L188" s="32"/>
      <c r="M188" s="178" t="s">
        <v>1</v>
      </c>
      <c r="N188" s="179" t="s">
        <v>39</v>
      </c>
      <c r="O188" s="57"/>
      <c r="P188" s="180">
        <f t="shared" si="6"/>
        <v>0</v>
      </c>
      <c r="Q188" s="180">
        <v>4.7400000000000003E-3</v>
      </c>
      <c r="R188" s="180">
        <f t="shared" si="7"/>
        <v>4.7400000000000003E-3</v>
      </c>
      <c r="S188" s="180">
        <v>0</v>
      </c>
      <c r="T188" s="181">
        <f t="shared" si="8"/>
        <v>0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182" t="s">
        <v>186</v>
      </c>
      <c r="AT188" s="182" t="s">
        <v>137</v>
      </c>
      <c r="AU188" s="182" t="s">
        <v>84</v>
      </c>
      <c r="AY188" s="16" t="s">
        <v>135</v>
      </c>
      <c r="BE188" s="183">
        <f t="shared" si="9"/>
        <v>5818.7</v>
      </c>
      <c r="BF188" s="183">
        <f t="shared" si="10"/>
        <v>0</v>
      </c>
      <c r="BG188" s="183">
        <f t="shared" si="11"/>
        <v>0</v>
      </c>
      <c r="BH188" s="183">
        <f t="shared" si="12"/>
        <v>0</v>
      </c>
      <c r="BI188" s="183">
        <f t="shared" si="13"/>
        <v>0</v>
      </c>
      <c r="BJ188" s="16" t="s">
        <v>82</v>
      </c>
      <c r="BK188" s="183">
        <f t="shared" si="14"/>
        <v>5818.7</v>
      </c>
      <c r="BL188" s="16" t="s">
        <v>186</v>
      </c>
      <c r="BM188" s="182" t="s">
        <v>286</v>
      </c>
    </row>
    <row r="189" spans="1:65" s="2" customFormat="1" ht="16.5" customHeight="1" x14ac:dyDescent="0.2">
      <c r="A189" s="31"/>
      <c r="B189" s="135"/>
      <c r="C189" s="170" t="s">
        <v>287</v>
      </c>
      <c r="D189" s="170" t="s">
        <v>137</v>
      </c>
      <c r="E189" s="171" t="s">
        <v>288</v>
      </c>
      <c r="F189" s="172" t="s">
        <v>289</v>
      </c>
      <c r="G189" s="173" t="s">
        <v>264</v>
      </c>
      <c r="H189" s="174">
        <v>1</v>
      </c>
      <c r="I189" s="175">
        <v>709.40000000000009</v>
      </c>
      <c r="J189" s="176">
        <f t="shared" si="5"/>
        <v>709.4</v>
      </c>
      <c r="K189" s="177"/>
      <c r="L189" s="32"/>
      <c r="M189" s="178" t="s">
        <v>1</v>
      </c>
      <c r="N189" s="179" t="s">
        <v>39</v>
      </c>
      <c r="O189" s="57"/>
      <c r="P189" s="180">
        <f t="shared" si="6"/>
        <v>0</v>
      </c>
      <c r="Q189" s="180">
        <v>5.0000000000000001E-4</v>
      </c>
      <c r="R189" s="180">
        <f t="shared" si="7"/>
        <v>5.0000000000000001E-4</v>
      </c>
      <c r="S189" s="180">
        <v>0</v>
      </c>
      <c r="T189" s="181">
        <f t="shared" si="8"/>
        <v>0</v>
      </c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R189" s="182" t="s">
        <v>186</v>
      </c>
      <c r="AT189" s="182" t="s">
        <v>137</v>
      </c>
      <c r="AU189" s="182" t="s">
        <v>84</v>
      </c>
      <c r="AY189" s="16" t="s">
        <v>135</v>
      </c>
      <c r="BE189" s="183">
        <f t="shared" si="9"/>
        <v>709.4</v>
      </c>
      <c r="BF189" s="183">
        <f t="shared" si="10"/>
        <v>0</v>
      </c>
      <c r="BG189" s="183">
        <f t="shared" si="11"/>
        <v>0</v>
      </c>
      <c r="BH189" s="183">
        <f t="shared" si="12"/>
        <v>0</v>
      </c>
      <c r="BI189" s="183">
        <f t="shared" si="13"/>
        <v>0</v>
      </c>
      <c r="BJ189" s="16" t="s">
        <v>82</v>
      </c>
      <c r="BK189" s="183">
        <f t="shared" si="14"/>
        <v>709.4</v>
      </c>
      <c r="BL189" s="16" t="s">
        <v>186</v>
      </c>
      <c r="BM189" s="182" t="s">
        <v>290</v>
      </c>
    </row>
    <row r="190" spans="1:65" s="2" customFormat="1" ht="16.5" customHeight="1" x14ac:dyDescent="0.2">
      <c r="A190" s="31"/>
      <c r="B190" s="135"/>
      <c r="C190" s="170" t="s">
        <v>291</v>
      </c>
      <c r="D190" s="170" t="s">
        <v>137</v>
      </c>
      <c r="E190" s="171" t="s">
        <v>292</v>
      </c>
      <c r="F190" s="172" t="s">
        <v>293</v>
      </c>
      <c r="G190" s="173" t="s">
        <v>264</v>
      </c>
      <c r="H190" s="174">
        <v>8</v>
      </c>
      <c r="I190" s="175">
        <v>709.40000000000009</v>
      </c>
      <c r="J190" s="176">
        <f t="shared" si="5"/>
        <v>5675.2</v>
      </c>
      <c r="K190" s="177"/>
      <c r="L190" s="32"/>
      <c r="M190" s="178" t="s">
        <v>1</v>
      </c>
      <c r="N190" s="179" t="s">
        <v>39</v>
      </c>
      <c r="O190" s="57"/>
      <c r="P190" s="180">
        <f t="shared" si="6"/>
        <v>0</v>
      </c>
      <c r="Q190" s="180">
        <v>5.0000000000000001E-4</v>
      </c>
      <c r="R190" s="180">
        <f t="shared" si="7"/>
        <v>4.0000000000000001E-3</v>
      </c>
      <c r="S190" s="180">
        <v>0</v>
      </c>
      <c r="T190" s="181">
        <f t="shared" si="8"/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182" t="s">
        <v>186</v>
      </c>
      <c r="AT190" s="182" t="s">
        <v>137</v>
      </c>
      <c r="AU190" s="182" t="s">
        <v>84</v>
      </c>
      <c r="AY190" s="16" t="s">
        <v>135</v>
      </c>
      <c r="BE190" s="183">
        <f t="shared" si="9"/>
        <v>5675.2</v>
      </c>
      <c r="BF190" s="183">
        <f t="shared" si="10"/>
        <v>0</v>
      </c>
      <c r="BG190" s="183">
        <f t="shared" si="11"/>
        <v>0</v>
      </c>
      <c r="BH190" s="183">
        <f t="shared" si="12"/>
        <v>0</v>
      </c>
      <c r="BI190" s="183">
        <f t="shared" si="13"/>
        <v>0</v>
      </c>
      <c r="BJ190" s="16" t="s">
        <v>82</v>
      </c>
      <c r="BK190" s="183">
        <f t="shared" si="14"/>
        <v>5675.2</v>
      </c>
      <c r="BL190" s="16" t="s">
        <v>186</v>
      </c>
      <c r="BM190" s="182" t="s">
        <v>294</v>
      </c>
    </row>
    <row r="191" spans="1:65" s="2" customFormat="1" ht="16.5" customHeight="1" x14ac:dyDescent="0.2">
      <c r="A191" s="31"/>
      <c r="B191" s="135"/>
      <c r="C191" s="170" t="s">
        <v>295</v>
      </c>
      <c r="D191" s="170" t="s">
        <v>137</v>
      </c>
      <c r="E191" s="171" t="s">
        <v>296</v>
      </c>
      <c r="F191" s="172" t="s">
        <v>297</v>
      </c>
      <c r="G191" s="173" t="s">
        <v>264</v>
      </c>
      <c r="H191" s="174">
        <v>1</v>
      </c>
      <c r="I191" s="175">
        <v>4415.2</v>
      </c>
      <c r="J191" s="176">
        <f t="shared" si="5"/>
        <v>4415.2</v>
      </c>
      <c r="K191" s="177"/>
      <c r="L191" s="32"/>
      <c r="M191" s="178" t="s">
        <v>1</v>
      </c>
      <c r="N191" s="179" t="s">
        <v>39</v>
      </c>
      <c r="O191" s="57"/>
      <c r="P191" s="180">
        <f t="shared" si="6"/>
        <v>0</v>
      </c>
      <c r="Q191" s="180">
        <v>2.1199999999999999E-3</v>
      </c>
      <c r="R191" s="180">
        <f t="shared" si="7"/>
        <v>2.1199999999999999E-3</v>
      </c>
      <c r="S191" s="180">
        <v>0</v>
      </c>
      <c r="T191" s="181">
        <f t="shared" si="8"/>
        <v>0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182" t="s">
        <v>186</v>
      </c>
      <c r="AT191" s="182" t="s">
        <v>137</v>
      </c>
      <c r="AU191" s="182" t="s">
        <v>84</v>
      </c>
      <c r="AY191" s="16" t="s">
        <v>135</v>
      </c>
      <c r="BE191" s="183">
        <f t="shared" si="9"/>
        <v>4415.2</v>
      </c>
      <c r="BF191" s="183">
        <f t="shared" si="10"/>
        <v>0</v>
      </c>
      <c r="BG191" s="183">
        <f t="shared" si="11"/>
        <v>0</v>
      </c>
      <c r="BH191" s="183">
        <f t="shared" si="12"/>
        <v>0</v>
      </c>
      <c r="BI191" s="183">
        <f t="shared" si="13"/>
        <v>0</v>
      </c>
      <c r="BJ191" s="16" t="s">
        <v>82</v>
      </c>
      <c r="BK191" s="183">
        <f t="shared" si="14"/>
        <v>4415.2</v>
      </c>
      <c r="BL191" s="16" t="s">
        <v>186</v>
      </c>
      <c r="BM191" s="182" t="s">
        <v>298</v>
      </c>
    </row>
    <row r="192" spans="1:65" s="2" customFormat="1" ht="16.5" customHeight="1" x14ac:dyDescent="0.2">
      <c r="A192" s="31"/>
      <c r="B192" s="135"/>
      <c r="C192" s="170" t="s">
        <v>299</v>
      </c>
      <c r="D192" s="170" t="s">
        <v>137</v>
      </c>
      <c r="E192" s="171" t="s">
        <v>300</v>
      </c>
      <c r="F192" s="172" t="s">
        <v>301</v>
      </c>
      <c r="G192" s="173" t="s">
        <v>264</v>
      </c>
      <c r="H192" s="174">
        <v>1</v>
      </c>
      <c r="I192" s="175">
        <v>786.30000000000007</v>
      </c>
      <c r="J192" s="176">
        <f t="shared" si="5"/>
        <v>786.3</v>
      </c>
      <c r="K192" s="177"/>
      <c r="L192" s="32"/>
      <c r="M192" s="178" t="s">
        <v>1</v>
      </c>
      <c r="N192" s="179" t="s">
        <v>39</v>
      </c>
      <c r="O192" s="57"/>
      <c r="P192" s="180">
        <f t="shared" si="6"/>
        <v>0</v>
      </c>
      <c r="Q192" s="180">
        <v>1.6000000000000001E-4</v>
      </c>
      <c r="R192" s="180">
        <f t="shared" si="7"/>
        <v>1.6000000000000001E-4</v>
      </c>
      <c r="S192" s="180">
        <v>0</v>
      </c>
      <c r="T192" s="181">
        <f t="shared" si="8"/>
        <v>0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182" t="s">
        <v>186</v>
      </c>
      <c r="AT192" s="182" t="s">
        <v>137</v>
      </c>
      <c r="AU192" s="182" t="s">
        <v>84</v>
      </c>
      <c r="AY192" s="16" t="s">
        <v>135</v>
      </c>
      <c r="BE192" s="183">
        <f t="shared" si="9"/>
        <v>786.3</v>
      </c>
      <c r="BF192" s="183">
        <f t="shared" si="10"/>
        <v>0</v>
      </c>
      <c r="BG192" s="183">
        <f t="shared" si="11"/>
        <v>0</v>
      </c>
      <c r="BH192" s="183">
        <f t="shared" si="12"/>
        <v>0</v>
      </c>
      <c r="BI192" s="183">
        <f t="shared" si="13"/>
        <v>0</v>
      </c>
      <c r="BJ192" s="16" t="s">
        <v>82</v>
      </c>
      <c r="BK192" s="183">
        <f t="shared" si="14"/>
        <v>786.3</v>
      </c>
      <c r="BL192" s="16" t="s">
        <v>186</v>
      </c>
      <c r="BM192" s="182" t="s">
        <v>302</v>
      </c>
    </row>
    <row r="193" spans="1:65" s="2" customFormat="1" ht="16.5" customHeight="1" x14ac:dyDescent="0.2">
      <c r="A193" s="31"/>
      <c r="B193" s="135"/>
      <c r="C193" s="170" t="s">
        <v>303</v>
      </c>
      <c r="D193" s="170" t="s">
        <v>137</v>
      </c>
      <c r="E193" s="171" t="s">
        <v>304</v>
      </c>
      <c r="F193" s="172" t="s">
        <v>305</v>
      </c>
      <c r="G193" s="173" t="s">
        <v>264</v>
      </c>
      <c r="H193" s="174">
        <v>3</v>
      </c>
      <c r="I193" s="175">
        <v>756.5</v>
      </c>
      <c r="J193" s="176">
        <f t="shared" si="5"/>
        <v>2269.5</v>
      </c>
      <c r="K193" s="177"/>
      <c r="L193" s="32"/>
      <c r="M193" s="178" t="s">
        <v>1</v>
      </c>
      <c r="N193" s="179" t="s">
        <v>39</v>
      </c>
      <c r="O193" s="57"/>
      <c r="P193" s="180">
        <f t="shared" si="6"/>
        <v>0</v>
      </c>
      <c r="Q193" s="180">
        <v>2.9E-4</v>
      </c>
      <c r="R193" s="180">
        <f t="shared" si="7"/>
        <v>8.7000000000000001E-4</v>
      </c>
      <c r="S193" s="180">
        <v>0</v>
      </c>
      <c r="T193" s="181">
        <f t="shared" si="8"/>
        <v>0</v>
      </c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182" t="s">
        <v>186</v>
      </c>
      <c r="AT193" s="182" t="s">
        <v>137</v>
      </c>
      <c r="AU193" s="182" t="s">
        <v>84</v>
      </c>
      <c r="AY193" s="16" t="s">
        <v>135</v>
      </c>
      <c r="BE193" s="183">
        <f t="shared" si="9"/>
        <v>2269.5</v>
      </c>
      <c r="BF193" s="183">
        <f t="shared" si="10"/>
        <v>0</v>
      </c>
      <c r="BG193" s="183">
        <f t="shared" si="11"/>
        <v>0</v>
      </c>
      <c r="BH193" s="183">
        <f t="shared" si="12"/>
        <v>0</v>
      </c>
      <c r="BI193" s="183">
        <f t="shared" si="13"/>
        <v>0</v>
      </c>
      <c r="BJ193" s="16" t="s">
        <v>82</v>
      </c>
      <c r="BK193" s="183">
        <f t="shared" si="14"/>
        <v>2269.5</v>
      </c>
      <c r="BL193" s="16" t="s">
        <v>186</v>
      </c>
      <c r="BM193" s="182" t="s">
        <v>306</v>
      </c>
    </row>
    <row r="194" spans="1:65" s="2" customFormat="1" ht="16.5" customHeight="1" x14ac:dyDescent="0.2">
      <c r="A194" s="31"/>
      <c r="B194" s="135"/>
      <c r="C194" s="170" t="s">
        <v>307</v>
      </c>
      <c r="D194" s="170" t="s">
        <v>137</v>
      </c>
      <c r="E194" s="171" t="s">
        <v>308</v>
      </c>
      <c r="F194" s="172" t="s">
        <v>309</v>
      </c>
      <c r="G194" s="173" t="s">
        <v>310</v>
      </c>
      <c r="H194" s="174">
        <v>200</v>
      </c>
      <c r="I194" s="175">
        <v>79.600000000000009</v>
      </c>
      <c r="J194" s="176">
        <f t="shared" si="5"/>
        <v>15920</v>
      </c>
      <c r="K194" s="177"/>
      <c r="L194" s="32"/>
      <c r="M194" s="178" t="s">
        <v>1</v>
      </c>
      <c r="N194" s="179" t="s">
        <v>39</v>
      </c>
      <c r="O194" s="57"/>
      <c r="P194" s="180">
        <f t="shared" si="6"/>
        <v>0</v>
      </c>
      <c r="Q194" s="180">
        <v>0</v>
      </c>
      <c r="R194" s="180">
        <f t="shared" si="7"/>
        <v>0</v>
      </c>
      <c r="S194" s="180">
        <v>0</v>
      </c>
      <c r="T194" s="181">
        <f t="shared" si="8"/>
        <v>0</v>
      </c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182" t="s">
        <v>186</v>
      </c>
      <c r="AT194" s="182" t="s">
        <v>137</v>
      </c>
      <c r="AU194" s="182" t="s">
        <v>84</v>
      </c>
      <c r="AY194" s="16" t="s">
        <v>135</v>
      </c>
      <c r="BE194" s="183">
        <f t="shared" si="9"/>
        <v>15920</v>
      </c>
      <c r="BF194" s="183">
        <f t="shared" si="10"/>
        <v>0</v>
      </c>
      <c r="BG194" s="183">
        <f t="shared" si="11"/>
        <v>0</v>
      </c>
      <c r="BH194" s="183">
        <f t="shared" si="12"/>
        <v>0</v>
      </c>
      <c r="BI194" s="183">
        <f t="shared" si="13"/>
        <v>0</v>
      </c>
      <c r="BJ194" s="16" t="s">
        <v>82</v>
      </c>
      <c r="BK194" s="183">
        <f t="shared" si="14"/>
        <v>15920</v>
      </c>
      <c r="BL194" s="16" t="s">
        <v>186</v>
      </c>
      <c r="BM194" s="182" t="s">
        <v>311</v>
      </c>
    </row>
    <row r="195" spans="1:65" s="2" customFormat="1" ht="16.5" customHeight="1" x14ac:dyDescent="0.2">
      <c r="A195" s="31"/>
      <c r="B195" s="135"/>
      <c r="C195" s="170" t="s">
        <v>312</v>
      </c>
      <c r="D195" s="170" t="s">
        <v>137</v>
      </c>
      <c r="E195" s="171" t="s">
        <v>313</v>
      </c>
      <c r="F195" s="172" t="s">
        <v>314</v>
      </c>
      <c r="G195" s="173" t="s">
        <v>315</v>
      </c>
      <c r="H195" s="174">
        <v>1</v>
      </c>
      <c r="I195" s="175">
        <v>1990</v>
      </c>
      <c r="J195" s="176">
        <f t="shared" si="5"/>
        <v>1990</v>
      </c>
      <c r="K195" s="177"/>
      <c r="L195" s="32"/>
      <c r="M195" s="178" t="s">
        <v>1</v>
      </c>
      <c r="N195" s="179" t="s">
        <v>39</v>
      </c>
      <c r="O195" s="57"/>
      <c r="P195" s="180">
        <f t="shared" si="6"/>
        <v>0</v>
      </c>
      <c r="Q195" s="180">
        <v>5.1000000000000004E-4</v>
      </c>
      <c r="R195" s="180">
        <f t="shared" si="7"/>
        <v>5.1000000000000004E-4</v>
      </c>
      <c r="S195" s="180">
        <v>0</v>
      </c>
      <c r="T195" s="181">
        <f t="shared" si="8"/>
        <v>0</v>
      </c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182" t="s">
        <v>186</v>
      </c>
      <c r="AT195" s="182" t="s">
        <v>137</v>
      </c>
      <c r="AU195" s="182" t="s">
        <v>84</v>
      </c>
      <c r="AY195" s="16" t="s">
        <v>135</v>
      </c>
      <c r="BE195" s="183">
        <f t="shared" si="9"/>
        <v>1990</v>
      </c>
      <c r="BF195" s="183">
        <f t="shared" si="10"/>
        <v>0</v>
      </c>
      <c r="BG195" s="183">
        <f t="shared" si="11"/>
        <v>0</v>
      </c>
      <c r="BH195" s="183">
        <f t="shared" si="12"/>
        <v>0</v>
      </c>
      <c r="BI195" s="183">
        <f t="shared" si="13"/>
        <v>0</v>
      </c>
      <c r="BJ195" s="16" t="s">
        <v>82</v>
      </c>
      <c r="BK195" s="183">
        <f t="shared" si="14"/>
        <v>1990</v>
      </c>
      <c r="BL195" s="16" t="s">
        <v>186</v>
      </c>
      <c r="BM195" s="182" t="s">
        <v>316</v>
      </c>
    </row>
    <row r="196" spans="1:65" s="2" customFormat="1" ht="16.5" customHeight="1" x14ac:dyDescent="0.2">
      <c r="A196" s="31"/>
      <c r="B196" s="135"/>
      <c r="C196" s="170" t="s">
        <v>317</v>
      </c>
      <c r="D196" s="170" t="s">
        <v>137</v>
      </c>
      <c r="E196" s="171" t="s">
        <v>318</v>
      </c>
      <c r="F196" s="172" t="s">
        <v>319</v>
      </c>
      <c r="G196" s="173" t="s">
        <v>315</v>
      </c>
      <c r="H196" s="174">
        <v>1</v>
      </c>
      <c r="I196" s="175">
        <v>497.5</v>
      </c>
      <c r="J196" s="176">
        <f t="shared" si="5"/>
        <v>497.5</v>
      </c>
      <c r="K196" s="177"/>
      <c r="L196" s="32"/>
      <c r="M196" s="178" t="s">
        <v>1</v>
      </c>
      <c r="N196" s="179" t="s">
        <v>39</v>
      </c>
      <c r="O196" s="57"/>
      <c r="P196" s="180">
        <f t="shared" si="6"/>
        <v>0</v>
      </c>
      <c r="Q196" s="180">
        <v>1.7000000000000001E-4</v>
      </c>
      <c r="R196" s="180">
        <f t="shared" si="7"/>
        <v>1.7000000000000001E-4</v>
      </c>
      <c r="S196" s="180">
        <v>0</v>
      </c>
      <c r="T196" s="181">
        <f t="shared" si="8"/>
        <v>0</v>
      </c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R196" s="182" t="s">
        <v>186</v>
      </c>
      <c r="AT196" s="182" t="s">
        <v>137</v>
      </c>
      <c r="AU196" s="182" t="s">
        <v>84</v>
      </c>
      <c r="AY196" s="16" t="s">
        <v>135</v>
      </c>
      <c r="BE196" s="183">
        <f t="shared" si="9"/>
        <v>497.5</v>
      </c>
      <c r="BF196" s="183">
        <f t="shared" si="10"/>
        <v>0</v>
      </c>
      <c r="BG196" s="183">
        <f t="shared" si="11"/>
        <v>0</v>
      </c>
      <c r="BH196" s="183">
        <f t="shared" si="12"/>
        <v>0</v>
      </c>
      <c r="BI196" s="183">
        <f t="shared" si="13"/>
        <v>0</v>
      </c>
      <c r="BJ196" s="16" t="s">
        <v>82</v>
      </c>
      <c r="BK196" s="183">
        <f t="shared" si="14"/>
        <v>497.5</v>
      </c>
      <c r="BL196" s="16" t="s">
        <v>186</v>
      </c>
      <c r="BM196" s="182" t="s">
        <v>320</v>
      </c>
    </row>
    <row r="197" spans="1:65" s="2" customFormat="1" ht="16.5" customHeight="1" x14ac:dyDescent="0.2">
      <c r="A197" s="31"/>
      <c r="B197" s="135"/>
      <c r="C197" s="170" t="s">
        <v>321</v>
      </c>
      <c r="D197" s="170" t="s">
        <v>137</v>
      </c>
      <c r="E197" s="171" t="s">
        <v>322</v>
      </c>
      <c r="F197" s="172" t="s">
        <v>323</v>
      </c>
      <c r="G197" s="173" t="s">
        <v>185</v>
      </c>
      <c r="H197" s="174">
        <v>322</v>
      </c>
      <c r="I197" s="175">
        <v>23.6</v>
      </c>
      <c r="J197" s="176">
        <f t="shared" si="5"/>
        <v>7599.2</v>
      </c>
      <c r="K197" s="177"/>
      <c r="L197" s="32"/>
      <c r="M197" s="178" t="s">
        <v>1</v>
      </c>
      <c r="N197" s="179" t="s">
        <v>39</v>
      </c>
      <c r="O197" s="57"/>
      <c r="P197" s="180">
        <f t="shared" si="6"/>
        <v>0</v>
      </c>
      <c r="Q197" s="180">
        <v>0</v>
      </c>
      <c r="R197" s="180">
        <f t="shared" si="7"/>
        <v>0</v>
      </c>
      <c r="S197" s="180">
        <v>0</v>
      </c>
      <c r="T197" s="181">
        <f t="shared" si="8"/>
        <v>0</v>
      </c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R197" s="182" t="s">
        <v>186</v>
      </c>
      <c r="AT197" s="182" t="s">
        <v>137</v>
      </c>
      <c r="AU197" s="182" t="s">
        <v>84</v>
      </c>
      <c r="AY197" s="16" t="s">
        <v>135</v>
      </c>
      <c r="BE197" s="183">
        <f t="shared" si="9"/>
        <v>7599.2</v>
      </c>
      <c r="BF197" s="183">
        <f t="shared" si="10"/>
        <v>0</v>
      </c>
      <c r="BG197" s="183">
        <f t="shared" si="11"/>
        <v>0</v>
      </c>
      <c r="BH197" s="183">
        <f t="shared" si="12"/>
        <v>0</v>
      </c>
      <c r="BI197" s="183">
        <f t="shared" si="13"/>
        <v>0</v>
      </c>
      <c r="BJ197" s="16" t="s">
        <v>82</v>
      </c>
      <c r="BK197" s="183">
        <f t="shared" si="14"/>
        <v>7599.2</v>
      </c>
      <c r="BL197" s="16" t="s">
        <v>186</v>
      </c>
      <c r="BM197" s="182" t="s">
        <v>324</v>
      </c>
    </row>
    <row r="198" spans="1:65" s="2" customFormat="1" ht="16.5" customHeight="1" x14ac:dyDescent="0.2">
      <c r="A198" s="31"/>
      <c r="B198" s="135"/>
      <c r="C198" s="170" t="s">
        <v>325</v>
      </c>
      <c r="D198" s="170" t="s">
        <v>137</v>
      </c>
      <c r="E198" s="171" t="s">
        <v>326</v>
      </c>
      <c r="F198" s="172" t="s">
        <v>327</v>
      </c>
      <c r="G198" s="173" t="s">
        <v>185</v>
      </c>
      <c r="H198" s="174">
        <v>23.5</v>
      </c>
      <c r="I198" s="175">
        <v>30.8</v>
      </c>
      <c r="J198" s="176">
        <f t="shared" si="5"/>
        <v>723.8</v>
      </c>
      <c r="K198" s="177"/>
      <c r="L198" s="32"/>
      <c r="M198" s="178" t="s">
        <v>1</v>
      </c>
      <c r="N198" s="179" t="s">
        <v>39</v>
      </c>
      <c r="O198" s="57"/>
      <c r="P198" s="180">
        <f t="shared" si="6"/>
        <v>0</v>
      </c>
      <c r="Q198" s="180">
        <v>0</v>
      </c>
      <c r="R198" s="180">
        <f t="shared" si="7"/>
        <v>0</v>
      </c>
      <c r="S198" s="180">
        <v>0</v>
      </c>
      <c r="T198" s="181">
        <f t="shared" si="8"/>
        <v>0</v>
      </c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R198" s="182" t="s">
        <v>186</v>
      </c>
      <c r="AT198" s="182" t="s">
        <v>137</v>
      </c>
      <c r="AU198" s="182" t="s">
        <v>84</v>
      </c>
      <c r="AY198" s="16" t="s">
        <v>135</v>
      </c>
      <c r="BE198" s="183">
        <f t="shared" si="9"/>
        <v>723.8</v>
      </c>
      <c r="BF198" s="183">
        <f t="shared" si="10"/>
        <v>0</v>
      </c>
      <c r="BG198" s="183">
        <f t="shared" si="11"/>
        <v>0</v>
      </c>
      <c r="BH198" s="183">
        <f t="shared" si="12"/>
        <v>0</v>
      </c>
      <c r="BI198" s="183">
        <f t="shared" si="13"/>
        <v>0</v>
      </c>
      <c r="BJ198" s="16" t="s">
        <v>82</v>
      </c>
      <c r="BK198" s="183">
        <f t="shared" si="14"/>
        <v>723.8</v>
      </c>
      <c r="BL198" s="16" t="s">
        <v>186</v>
      </c>
      <c r="BM198" s="182" t="s">
        <v>328</v>
      </c>
    </row>
    <row r="199" spans="1:65" s="2" customFormat="1" ht="16.5" customHeight="1" x14ac:dyDescent="0.2">
      <c r="A199" s="31"/>
      <c r="B199" s="135"/>
      <c r="C199" s="170" t="s">
        <v>329</v>
      </c>
      <c r="D199" s="170" t="s">
        <v>137</v>
      </c>
      <c r="E199" s="171" t="s">
        <v>330</v>
      </c>
      <c r="F199" s="172" t="s">
        <v>331</v>
      </c>
      <c r="G199" s="173" t="s">
        <v>155</v>
      </c>
      <c r="H199" s="174">
        <v>7.1689999999999996</v>
      </c>
      <c r="I199" s="175">
        <v>2126.6</v>
      </c>
      <c r="J199" s="176">
        <f t="shared" si="5"/>
        <v>15245.6</v>
      </c>
      <c r="K199" s="177"/>
      <c r="L199" s="32"/>
      <c r="M199" s="178" t="s">
        <v>1</v>
      </c>
      <c r="N199" s="179" t="s">
        <v>39</v>
      </c>
      <c r="O199" s="57"/>
      <c r="P199" s="180">
        <f t="shared" si="6"/>
        <v>0</v>
      </c>
      <c r="Q199" s="180">
        <v>0</v>
      </c>
      <c r="R199" s="180">
        <f t="shared" si="7"/>
        <v>0</v>
      </c>
      <c r="S199" s="180">
        <v>0</v>
      </c>
      <c r="T199" s="181">
        <f t="shared" si="8"/>
        <v>0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182" t="s">
        <v>186</v>
      </c>
      <c r="AT199" s="182" t="s">
        <v>137</v>
      </c>
      <c r="AU199" s="182" t="s">
        <v>84</v>
      </c>
      <c r="AY199" s="16" t="s">
        <v>135</v>
      </c>
      <c r="BE199" s="183">
        <f t="shared" si="9"/>
        <v>15245.6</v>
      </c>
      <c r="BF199" s="183">
        <f t="shared" si="10"/>
        <v>0</v>
      </c>
      <c r="BG199" s="183">
        <f t="shared" si="11"/>
        <v>0</v>
      </c>
      <c r="BH199" s="183">
        <f t="shared" si="12"/>
        <v>0</v>
      </c>
      <c r="BI199" s="183">
        <f t="shared" si="13"/>
        <v>0</v>
      </c>
      <c r="BJ199" s="16" t="s">
        <v>82</v>
      </c>
      <c r="BK199" s="183">
        <f t="shared" si="14"/>
        <v>15245.6</v>
      </c>
      <c r="BL199" s="16" t="s">
        <v>186</v>
      </c>
      <c r="BM199" s="182" t="s">
        <v>332</v>
      </c>
    </row>
    <row r="200" spans="1:65" s="2" customFormat="1" ht="16.5" customHeight="1" x14ac:dyDescent="0.2">
      <c r="A200" s="31"/>
      <c r="B200" s="135"/>
      <c r="C200" s="170" t="s">
        <v>333</v>
      </c>
      <c r="D200" s="170" t="s">
        <v>137</v>
      </c>
      <c r="E200" s="171" t="s">
        <v>334</v>
      </c>
      <c r="F200" s="172" t="s">
        <v>335</v>
      </c>
      <c r="G200" s="173" t="s">
        <v>336</v>
      </c>
      <c r="H200" s="212">
        <v>1.9000000000000001</v>
      </c>
      <c r="I200" s="175">
        <v>3653.297</v>
      </c>
      <c r="J200" s="176">
        <f t="shared" si="5"/>
        <v>6941.26</v>
      </c>
      <c r="K200" s="177"/>
      <c r="L200" s="32"/>
      <c r="M200" s="178" t="s">
        <v>1</v>
      </c>
      <c r="N200" s="179" t="s">
        <v>39</v>
      </c>
      <c r="O200" s="57"/>
      <c r="P200" s="180">
        <f t="shared" si="6"/>
        <v>0</v>
      </c>
      <c r="Q200" s="180">
        <v>0</v>
      </c>
      <c r="R200" s="180">
        <f t="shared" si="7"/>
        <v>0</v>
      </c>
      <c r="S200" s="180">
        <v>0</v>
      </c>
      <c r="T200" s="181">
        <f t="shared" si="8"/>
        <v>0</v>
      </c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R200" s="182" t="s">
        <v>186</v>
      </c>
      <c r="AT200" s="182" t="s">
        <v>137</v>
      </c>
      <c r="AU200" s="182" t="s">
        <v>84</v>
      </c>
      <c r="AY200" s="16" t="s">
        <v>135</v>
      </c>
      <c r="BE200" s="183">
        <f t="shared" si="9"/>
        <v>6941.26</v>
      </c>
      <c r="BF200" s="183">
        <f t="shared" si="10"/>
        <v>0</v>
      </c>
      <c r="BG200" s="183">
        <f t="shared" si="11"/>
        <v>0</v>
      </c>
      <c r="BH200" s="183">
        <f t="shared" si="12"/>
        <v>0</v>
      </c>
      <c r="BI200" s="183">
        <f t="shared" si="13"/>
        <v>0</v>
      </c>
      <c r="BJ200" s="16" t="s">
        <v>82</v>
      </c>
      <c r="BK200" s="183">
        <f t="shared" si="14"/>
        <v>6941.26</v>
      </c>
      <c r="BL200" s="16" t="s">
        <v>186</v>
      </c>
      <c r="BM200" s="182" t="s">
        <v>337</v>
      </c>
    </row>
    <row r="201" spans="1:65" s="12" customFormat="1" ht="22.9" customHeight="1" x14ac:dyDescent="0.2">
      <c r="B201" s="157"/>
      <c r="D201" s="158" t="s">
        <v>73</v>
      </c>
      <c r="E201" s="168" t="s">
        <v>338</v>
      </c>
      <c r="F201" s="168" t="s">
        <v>339</v>
      </c>
      <c r="I201" s="160">
        <v>0</v>
      </c>
      <c r="J201" s="169">
        <f>BK201</f>
        <v>435514.51</v>
      </c>
      <c r="L201" s="157"/>
      <c r="M201" s="162"/>
      <c r="N201" s="163"/>
      <c r="O201" s="163"/>
      <c r="P201" s="164">
        <f>SUM(P202:P245)</f>
        <v>0</v>
      </c>
      <c r="Q201" s="163"/>
      <c r="R201" s="164">
        <f>SUM(R202:R245)</f>
        <v>2.5160000000000005</v>
      </c>
      <c r="S201" s="163"/>
      <c r="T201" s="165">
        <f>SUM(T202:T245)</f>
        <v>1.9099600000000001</v>
      </c>
      <c r="AR201" s="158" t="s">
        <v>84</v>
      </c>
      <c r="AT201" s="166" t="s">
        <v>73</v>
      </c>
      <c r="AU201" s="166" t="s">
        <v>82</v>
      </c>
      <c r="AY201" s="158" t="s">
        <v>135</v>
      </c>
      <c r="BK201" s="167">
        <f>SUM(BK202:BK245)</f>
        <v>435514.51</v>
      </c>
    </row>
    <row r="202" spans="1:65" s="2" customFormat="1" ht="16.5" customHeight="1" x14ac:dyDescent="0.2">
      <c r="A202" s="31"/>
      <c r="B202" s="135"/>
      <c r="C202" s="170" t="s">
        <v>340</v>
      </c>
      <c r="D202" s="170" t="s">
        <v>137</v>
      </c>
      <c r="E202" s="171" t="s">
        <v>341</v>
      </c>
      <c r="F202" s="172" t="s">
        <v>342</v>
      </c>
      <c r="G202" s="173" t="s">
        <v>185</v>
      </c>
      <c r="H202" s="174">
        <v>60</v>
      </c>
      <c r="I202" s="175">
        <v>511.6</v>
      </c>
      <c r="J202" s="176">
        <f t="shared" ref="J202:J245" si="15">ROUND(I202*H202,2)</f>
        <v>30696</v>
      </c>
      <c r="K202" s="177"/>
      <c r="L202" s="32"/>
      <c r="M202" s="178" t="s">
        <v>1</v>
      </c>
      <c r="N202" s="179" t="s">
        <v>39</v>
      </c>
      <c r="O202" s="57"/>
      <c r="P202" s="180">
        <f t="shared" ref="P202:P245" si="16">O202*H202</f>
        <v>0</v>
      </c>
      <c r="Q202" s="180">
        <v>3.0899999999999999E-3</v>
      </c>
      <c r="R202" s="180">
        <f t="shared" ref="R202:R245" si="17">Q202*H202</f>
        <v>0.18539999999999998</v>
      </c>
      <c r="S202" s="180">
        <v>0</v>
      </c>
      <c r="T202" s="181">
        <f t="shared" ref="T202:T245" si="18">S202*H202</f>
        <v>0</v>
      </c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R202" s="182" t="s">
        <v>186</v>
      </c>
      <c r="AT202" s="182" t="s">
        <v>137</v>
      </c>
      <c r="AU202" s="182" t="s">
        <v>84</v>
      </c>
      <c r="AY202" s="16" t="s">
        <v>135</v>
      </c>
      <c r="BE202" s="183">
        <f t="shared" ref="BE202:BE245" si="19">IF(N202="základní",J202,0)</f>
        <v>30696</v>
      </c>
      <c r="BF202" s="183">
        <f t="shared" ref="BF202:BF245" si="20">IF(N202="snížená",J202,0)</f>
        <v>0</v>
      </c>
      <c r="BG202" s="183">
        <f t="shared" ref="BG202:BG245" si="21">IF(N202="zákl. přenesená",J202,0)</f>
        <v>0</v>
      </c>
      <c r="BH202" s="183">
        <f t="shared" ref="BH202:BH245" si="22">IF(N202="sníž. přenesená",J202,0)</f>
        <v>0</v>
      </c>
      <c r="BI202" s="183">
        <f t="shared" ref="BI202:BI245" si="23">IF(N202="nulová",J202,0)</f>
        <v>0</v>
      </c>
      <c r="BJ202" s="16" t="s">
        <v>82</v>
      </c>
      <c r="BK202" s="183">
        <f t="shared" ref="BK202:BK245" si="24">ROUND(I202*H202,2)</f>
        <v>30696</v>
      </c>
      <c r="BL202" s="16" t="s">
        <v>186</v>
      </c>
      <c r="BM202" s="182" t="s">
        <v>343</v>
      </c>
    </row>
    <row r="203" spans="1:65" s="2" customFormat="1" ht="16.5" customHeight="1" x14ac:dyDescent="0.2">
      <c r="A203" s="31"/>
      <c r="B203" s="135"/>
      <c r="C203" s="170" t="s">
        <v>344</v>
      </c>
      <c r="D203" s="170" t="s">
        <v>137</v>
      </c>
      <c r="E203" s="171" t="s">
        <v>345</v>
      </c>
      <c r="F203" s="172" t="s">
        <v>346</v>
      </c>
      <c r="G203" s="173" t="s">
        <v>185</v>
      </c>
      <c r="H203" s="174">
        <v>20</v>
      </c>
      <c r="I203" s="175">
        <v>539.20000000000005</v>
      </c>
      <c r="J203" s="176">
        <f t="shared" si="15"/>
        <v>10784</v>
      </c>
      <c r="K203" s="177"/>
      <c r="L203" s="32"/>
      <c r="M203" s="178" t="s">
        <v>1</v>
      </c>
      <c r="N203" s="179" t="s">
        <v>39</v>
      </c>
      <c r="O203" s="57"/>
      <c r="P203" s="180">
        <f t="shared" si="16"/>
        <v>0</v>
      </c>
      <c r="Q203" s="180">
        <v>4.5100000000000001E-3</v>
      </c>
      <c r="R203" s="180">
        <f t="shared" si="17"/>
        <v>9.0200000000000002E-2</v>
      </c>
      <c r="S203" s="180">
        <v>0</v>
      </c>
      <c r="T203" s="181">
        <f t="shared" si="18"/>
        <v>0</v>
      </c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R203" s="182" t="s">
        <v>186</v>
      </c>
      <c r="AT203" s="182" t="s">
        <v>137</v>
      </c>
      <c r="AU203" s="182" t="s">
        <v>84</v>
      </c>
      <c r="AY203" s="16" t="s">
        <v>135</v>
      </c>
      <c r="BE203" s="183">
        <f t="shared" si="19"/>
        <v>10784</v>
      </c>
      <c r="BF203" s="183">
        <f t="shared" si="20"/>
        <v>0</v>
      </c>
      <c r="BG203" s="183">
        <f t="shared" si="21"/>
        <v>0</v>
      </c>
      <c r="BH203" s="183">
        <f t="shared" si="22"/>
        <v>0</v>
      </c>
      <c r="BI203" s="183">
        <f t="shared" si="23"/>
        <v>0</v>
      </c>
      <c r="BJ203" s="16" t="s">
        <v>82</v>
      </c>
      <c r="BK203" s="183">
        <f t="shared" si="24"/>
        <v>10784</v>
      </c>
      <c r="BL203" s="16" t="s">
        <v>186</v>
      </c>
      <c r="BM203" s="182" t="s">
        <v>347</v>
      </c>
    </row>
    <row r="204" spans="1:65" s="2" customFormat="1" ht="16.5" customHeight="1" x14ac:dyDescent="0.2">
      <c r="A204" s="31"/>
      <c r="B204" s="135"/>
      <c r="C204" s="170" t="s">
        <v>348</v>
      </c>
      <c r="D204" s="170" t="s">
        <v>137</v>
      </c>
      <c r="E204" s="171" t="s">
        <v>349</v>
      </c>
      <c r="F204" s="172" t="s">
        <v>350</v>
      </c>
      <c r="G204" s="173" t="s">
        <v>185</v>
      </c>
      <c r="H204" s="174">
        <v>164</v>
      </c>
      <c r="I204" s="175">
        <v>313.5</v>
      </c>
      <c r="J204" s="176">
        <f t="shared" si="15"/>
        <v>51414</v>
      </c>
      <c r="K204" s="177"/>
      <c r="L204" s="32"/>
      <c r="M204" s="178" t="s">
        <v>1</v>
      </c>
      <c r="N204" s="179" t="s">
        <v>39</v>
      </c>
      <c r="O204" s="57"/>
      <c r="P204" s="180">
        <f t="shared" si="16"/>
        <v>0</v>
      </c>
      <c r="Q204" s="180">
        <v>9.7999999999999997E-4</v>
      </c>
      <c r="R204" s="180">
        <f t="shared" si="17"/>
        <v>0.16072</v>
      </c>
      <c r="S204" s="180">
        <v>0</v>
      </c>
      <c r="T204" s="181">
        <f t="shared" si="18"/>
        <v>0</v>
      </c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R204" s="182" t="s">
        <v>186</v>
      </c>
      <c r="AT204" s="182" t="s">
        <v>137</v>
      </c>
      <c r="AU204" s="182" t="s">
        <v>84</v>
      </c>
      <c r="AY204" s="16" t="s">
        <v>135</v>
      </c>
      <c r="BE204" s="183">
        <f t="shared" si="19"/>
        <v>51414</v>
      </c>
      <c r="BF204" s="183">
        <f t="shared" si="20"/>
        <v>0</v>
      </c>
      <c r="BG204" s="183">
        <f t="shared" si="21"/>
        <v>0</v>
      </c>
      <c r="BH204" s="183">
        <f t="shared" si="22"/>
        <v>0</v>
      </c>
      <c r="BI204" s="183">
        <f t="shared" si="23"/>
        <v>0</v>
      </c>
      <c r="BJ204" s="16" t="s">
        <v>82</v>
      </c>
      <c r="BK204" s="183">
        <f t="shared" si="24"/>
        <v>51414</v>
      </c>
      <c r="BL204" s="16" t="s">
        <v>186</v>
      </c>
      <c r="BM204" s="182" t="s">
        <v>351</v>
      </c>
    </row>
    <row r="205" spans="1:65" s="2" customFormat="1" ht="16.5" customHeight="1" x14ac:dyDescent="0.2">
      <c r="A205" s="31"/>
      <c r="B205" s="135"/>
      <c r="C205" s="170" t="s">
        <v>352</v>
      </c>
      <c r="D205" s="170" t="s">
        <v>137</v>
      </c>
      <c r="E205" s="171" t="s">
        <v>353</v>
      </c>
      <c r="F205" s="172" t="s">
        <v>354</v>
      </c>
      <c r="G205" s="173" t="s">
        <v>185</v>
      </c>
      <c r="H205" s="174">
        <v>155</v>
      </c>
      <c r="I205" s="175">
        <v>378.6</v>
      </c>
      <c r="J205" s="176">
        <f t="shared" si="15"/>
        <v>58683</v>
      </c>
      <c r="K205" s="177"/>
      <c r="L205" s="32"/>
      <c r="M205" s="178" t="s">
        <v>1</v>
      </c>
      <c r="N205" s="179" t="s">
        <v>39</v>
      </c>
      <c r="O205" s="57"/>
      <c r="P205" s="180">
        <f t="shared" si="16"/>
        <v>0</v>
      </c>
      <c r="Q205" s="180">
        <v>1.2600000000000001E-3</v>
      </c>
      <c r="R205" s="180">
        <f t="shared" si="17"/>
        <v>0.1953</v>
      </c>
      <c r="S205" s="180">
        <v>0</v>
      </c>
      <c r="T205" s="181">
        <f t="shared" si="18"/>
        <v>0</v>
      </c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R205" s="182" t="s">
        <v>186</v>
      </c>
      <c r="AT205" s="182" t="s">
        <v>137</v>
      </c>
      <c r="AU205" s="182" t="s">
        <v>84</v>
      </c>
      <c r="AY205" s="16" t="s">
        <v>135</v>
      </c>
      <c r="BE205" s="183">
        <f t="shared" si="19"/>
        <v>58683</v>
      </c>
      <c r="BF205" s="183">
        <f t="shared" si="20"/>
        <v>0</v>
      </c>
      <c r="BG205" s="183">
        <f t="shared" si="21"/>
        <v>0</v>
      </c>
      <c r="BH205" s="183">
        <f t="shared" si="22"/>
        <v>0</v>
      </c>
      <c r="BI205" s="183">
        <f t="shared" si="23"/>
        <v>0</v>
      </c>
      <c r="BJ205" s="16" t="s">
        <v>82</v>
      </c>
      <c r="BK205" s="183">
        <f t="shared" si="24"/>
        <v>58683</v>
      </c>
      <c r="BL205" s="16" t="s">
        <v>186</v>
      </c>
      <c r="BM205" s="182" t="s">
        <v>355</v>
      </c>
    </row>
    <row r="206" spans="1:65" s="2" customFormat="1" ht="16.5" customHeight="1" x14ac:dyDescent="0.2">
      <c r="A206" s="31"/>
      <c r="B206" s="135"/>
      <c r="C206" s="170" t="s">
        <v>356</v>
      </c>
      <c r="D206" s="170" t="s">
        <v>137</v>
      </c>
      <c r="E206" s="171" t="s">
        <v>357</v>
      </c>
      <c r="F206" s="172" t="s">
        <v>358</v>
      </c>
      <c r="G206" s="173" t="s">
        <v>185</v>
      </c>
      <c r="H206" s="174">
        <v>56</v>
      </c>
      <c r="I206" s="175">
        <v>447.1</v>
      </c>
      <c r="J206" s="176">
        <f t="shared" si="15"/>
        <v>25037.599999999999</v>
      </c>
      <c r="K206" s="177"/>
      <c r="L206" s="32"/>
      <c r="M206" s="178" t="s">
        <v>1</v>
      </c>
      <c r="N206" s="179" t="s">
        <v>39</v>
      </c>
      <c r="O206" s="57"/>
      <c r="P206" s="180">
        <f t="shared" si="16"/>
        <v>0</v>
      </c>
      <c r="Q206" s="180">
        <v>1.5299999999999999E-3</v>
      </c>
      <c r="R206" s="180">
        <f t="shared" si="17"/>
        <v>8.5679999999999992E-2</v>
      </c>
      <c r="S206" s="180">
        <v>0</v>
      </c>
      <c r="T206" s="181">
        <f t="shared" si="18"/>
        <v>0</v>
      </c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R206" s="182" t="s">
        <v>186</v>
      </c>
      <c r="AT206" s="182" t="s">
        <v>137</v>
      </c>
      <c r="AU206" s="182" t="s">
        <v>84</v>
      </c>
      <c r="AY206" s="16" t="s">
        <v>135</v>
      </c>
      <c r="BE206" s="183">
        <f t="shared" si="19"/>
        <v>25037.599999999999</v>
      </c>
      <c r="BF206" s="183">
        <f t="shared" si="20"/>
        <v>0</v>
      </c>
      <c r="BG206" s="183">
        <f t="shared" si="21"/>
        <v>0</v>
      </c>
      <c r="BH206" s="183">
        <f t="shared" si="22"/>
        <v>0</v>
      </c>
      <c r="BI206" s="183">
        <f t="shared" si="23"/>
        <v>0</v>
      </c>
      <c r="BJ206" s="16" t="s">
        <v>82</v>
      </c>
      <c r="BK206" s="183">
        <f t="shared" si="24"/>
        <v>25037.599999999999</v>
      </c>
      <c r="BL206" s="16" t="s">
        <v>186</v>
      </c>
      <c r="BM206" s="182" t="s">
        <v>359</v>
      </c>
    </row>
    <row r="207" spans="1:65" s="2" customFormat="1" ht="16.5" customHeight="1" x14ac:dyDescent="0.2">
      <c r="A207" s="31"/>
      <c r="B207" s="135"/>
      <c r="C207" s="170" t="s">
        <v>360</v>
      </c>
      <c r="D207" s="170" t="s">
        <v>137</v>
      </c>
      <c r="E207" s="171" t="s">
        <v>361</v>
      </c>
      <c r="F207" s="172" t="s">
        <v>362</v>
      </c>
      <c r="G207" s="173" t="s">
        <v>185</v>
      </c>
      <c r="H207" s="174">
        <v>41</v>
      </c>
      <c r="I207" s="175">
        <v>534.70000000000005</v>
      </c>
      <c r="J207" s="176">
        <f t="shared" si="15"/>
        <v>21922.7</v>
      </c>
      <c r="K207" s="177"/>
      <c r="L207" s="32"/>
      <c r="M207" s="178" t="s">
        <v>1</v>
      </c>
      <c r="N207" s="179" t="s">
        <v>39</v>
      </c>
      <c r="O207" s="57"/>
      <c r="P207" s="180">
        <f t="shared" si="16"/>
        <v>0</v>
      </c>
      <c r="Q207" s="180">
        <v>2.8400000000000001E-3</v>
      </c>
      <c r="R207" s="180">
        <f t="shared" si="17"/>
        <v>0.11644</v>
      </c>
      <c r="S207" s="180">
        <v>0</v>
      </c>
      <c r="T207" s="181">
        <f t="shared" si="18"/>
        <v>0</v>
      </c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R207" s="182" t="s">
        <v>186</v>
      </c>
      <c r="AT207" s="182" t="s">
        <v>137</v>
      </c>
      <c r="AU207" s="182" t="s">
        <v>84</v>
      </c>
      <c r="AY207" s="16" t="s">
        <v>135</v>
      </c>
      <c r="BE207" s="183">
        <f t="shared" si="19"/>
        <v>21922.7</v>
      </c>
      <c r="BF207" s="183">
        <f t="shared" si="20"/>
        <v>0</v>
      </c>
      <c r="BG207" s="183">
        <f t="shared" si="21"/>
        <v>0</v>
      </c>
      <c r="BH207" s="183">
        <f t="shared" si="22"/>
        <v>0</v>
      </c>
      <c r="BI207" s="183">
        <f t="shared" si="23"/>
        <v>0</v>
      </c>
      <c r="BJ207" s="16" t="s">
        <v>82</v>
      </c>
      <c r="BK207" s="183">
        <f t="shared" si="24"/>
        <v>21922.7</v>
      </c>
      <c r="BL207" s="16" t="s">
        <v>186</v>
      </c>
      <c r="BM207" s="182" t="s">
        <v>363</v>
      </c>
    </row>
    <row r="208" spans="1:65" s="2" customFormat="1" ht="16.5" customHeight="1" x14ac:dyDescent="0.2">
      <c r="A208" s="31"/>
      <c r="B208" s="135"/>
      <c r="C208" s="170" t="s">
        <v>364</v>
      </c>
      <c r="D208" s="170" t="s">
        <v>137</v>
      </c>
      <c r="E208" s="171" t="s">
        <v>365</v>
      </c>
      <c r="F208" s="172" t="s">
        <v>366</v>
      </c>
      <c r="G208" s="173" t="s">
        <v>185</v>
      </c>
      <c r="H208" s="174">
        <v>118</v>
      </c>
      <c r="I208" s="175">
        <v>58.2</v>
      </c>
      <c r="J208" s="176">
        <f t="shared" si="15"/>
        <v>6867.6</v>
      </c>
      <c r="K208" s="177"/>
      <c r="L208" s="32"/>
      <c r="M208" s="178" t="s">
        <v>1</v>
      </c>
      <c r="N208" s="179" t="s">
        <v>39</v>
      </c>
      <c r="O208" s="57"/>
      <c r="P208" s="180">
        <f t="shared" si="16"/>
        <v>0</v>
      </c>
      <c r="Q208" s="180">
        <v>5.0000000000000002E-5</v>
      </c>
      <c r="R208" s="180">
        <f t="shared" si="17"/>
        <v>5.8999999999999999E-3</v>
      </c>
      <c r="S208" s="180">
        <v>0</v>
      </c>
      <c r="T208" s="181">
        <f t="shared" si="18"/>
        <v>0</v>
      </c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R208" s="182" t="s">
        <v>186</v>
      </c>
      <c r="AT208" s="182" t="s">
        <v>137</v>
      </c>
      <c r="AU208" s="182" t="s">
        <v>84</v>
      </c>
      <c r="AY208" s="16" t="s">
        <v>135</v>
      </c>
      <c r="BE208" s="183">
        <f t="shared" si="19"/>
        <v>6867.6</v>
      </c>
      <c r="BF208" s="183">
        <f t="shared" si="20"/>
        <v>0</v>
      </c>
      <c r="BG208" s="183">
        <f t="shared" si="21"/>
        <v>0</v>
      </c>
      <c r="BH208" s="183">
        <f t="shared" si="22"/>
        <v>0</v>
      </c>
      <c r="BI208" s="183">
        <f t="shared" si="23"/>
        <v>0</v>
      </c>
      <c r="BJ208" s="16" t="s">
        <v>82</v>
      </c>
      <c r="BK208" s="183">
        <f t="shared" si="24"/>
        <v>6867.6</v>
      </c>
      <c r="BL208" s="16" t="s">
        <v>186</v>
      </c>
      <c r="BM208" s="182" t="s">
        <v>367</v>
      </c>
    </row>
    <row r="209" spans="1:65" s="2" customFormat="1" ht="16.5" customHeight="1" x14ac:dyDescent="0.2">
      <c r="A209" s="31"/>
      <c r="B209" s="135"/>
      <c r="C209" s="170" t="s">
        <v>368</v>
      </c>
      <c r="D209" s="170" t="s">
        <v>137</v>
      </c>
      <c r="E209" s="171" t="s">
        <v>369</v>
      </c>
      <c r="F209" s="172" t="s">
        <v>370</v>
      </c>
      <c r="G209" s="173" t="s">
        <v>185</v>
      </c>
      <c r="H209" s="174">
        <v>72</v>
      </c>
      <c r="I209" s="175">
        <v>65.400000000000006</v>
      </c>
      <c r="J209" s="176">
        <f t="shared" si="15"/>
        <v>4708.8</v>
      </c>
      <c r="K209" s="177"/>
      <c r="L209" s="32"/>
      <c r="M209" s="178" t="s">
        <v>1</v>
      </c>
      <c r="N209" s="179" t="s">
        <v>39</v>
      </c>
      <c r="O209" s="57"/>
      <c r="P209" s="180">
        <f t="shared" si="16"/>
        <v>0</v>
      </c>
      <c r="Q209" s="180">
        <v>6.9999999999999994E-5</v>
      </c>
      <c r="R209" s="180">
        <f t="shared" si="17"/>
        <v>5.0399999999999993E-3</v>
      </c>
      <c r="S209" s="180">
        <v>0</v>
      </c>
      <c r="T209" s="181">
        <f t="shared" si="18"/>
        <v>0</v>
      </c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R209" s="182" t="s">
        <v>186</v>
      </c>
      <c r="AT209" s="182" t="s">
        <v>137</v>
      </c>
      <c r="AU209" s="182" t="s">
        <v>84</v>
      </c>
      <c r="AY209" s="16" t="s">
        <v>135</v>
      </c>
      <c r="BE209" s="183">
        <f t="shared" si="19"/>
        <v>4708.8</v>
      </c>
      <c r="BF209" s="183">
        <f t="shared" si="20"/>
        <v>0</v>
      </c>
      <c r="BG209" s="183">
        <f t="shared" si="21"/>
        <v>0</v>
      </c>
      <c r="BH209" s="183">
        <f t="shared" si="22"/>
        <v>0</v>
      </c>
      <c r="BI209" s="183">
        <f t="shared" si="23"/>
        <v>0</v>
      </c>
      <c r="BJ209" s="16" t="s">
        <v>82</v>
      </c>
      <c r="BK209" s="183">
        <f t="shared" si="24"/>
        <v>4708.8</v>
      </c>
      <c r="BL209" s="16" t="s">
        <v>186</v>
      </c>
      <c r="BM209" s="182" t="s">
        <v>371</v>
      </c>
    </row>
    <row r="210" spans="1:65" s="2" customFormat="1" ht="16.5" customHeight="1" x14ac:dyDescent="0.2">
      <c r="A210" s="218"/>
      <c r="B210" s="135"/>
      <c r="C210" s="170" t="s">
        <v>372</v>
      </c>
      <c r="D210" s="170" t="s">
        <v>137</v>
      </c>
      <c r="E210" s="171" t="s">
        <v>374</v>
      </c>
      <c r="F210" s="172" t="s">
        <v>375</v>
      </c>
      <c r="G210" s="173" t="s">
        <v>185</v>
      </c>
      <c r="H210" s="174">
        <v>46</v>
      </c>
      <c r="I210" s="175">
        <v>116.4</v>
      </c>
      <c r="J210" s="176">
        <f t="shared" si="15"/>
        <v>5354.4</v>
      </c>
      <c r="K210" s="177"/>
      <c r="L210" s="32"/>
      <c r="M210" s="178" t="s">
        <v>1</v>
      </c>
      <c r="N210" s="179" t="s">
        <v>39</v>
      </c>
      <c r="O210" s="57"/>
      <c r="P210" s="180">
        <f t="shared" si="16"/>
        <v>0</v>
      </c>
      <c r="Q210" s="180">
        <v>2.0000000000000001E-4</v>
      </c>
      <c r="R210" s="180">
        <f t="shared" si="17"/>
        <v>9.1999999999999998E-3</v>
      </c>
      <c r="S210" s="180">
        <v>0</v>
      </c>
      <c r="T210" s="181">
        <f t="shared" si="18"/>
        <v>0</v>
      </c>
      <c r="U210" s="218"/>
      <c r="V210" s="218"/>
      <c r="W210" s="218"/>
      <c r="X210" s="218"/>
      <c r="Y210" s="218"/>
      <c r="Z210" s="218"/>
      <c r="AA210" s="218"/>
      <c r="AB210" s="218"/>
      <c r="AC210" s="218"/>
      <c r="AD210" s="218"/>
      <c r="AE210" s="218"/>
      <c r="AR210" s="182" t="s">
        <v>186</v>
      </c>
      <c r="AT210" s="182" t="s">
        <v>137</v>
      </c>
      <c r="AU210" s="182" t="s">
        <v>84</v>
      </c>
      <c r="AY210" s="16" t="s">
        <v>135</v>
      </c>
      <c r="BE210" s="183">
        <f t="shared" si="19"/>
        <v>5354.4</v>
      </c>
      <c r="BF210" s="183">
        <f t="shared" si="20"/>
        <v>0</v>
      </c>
      <c r="BG210" s="183">
        <f t="shared" si="21"/>
        <v>0</v>
      </c>
      <c r="BH210" s="183">
        <f t="shared" si="22"/>
        <v>0</v>
      </c>
      <c r="BI210" s="183">
        <f t="shared" si="23"/>
        <v>0</v>
      </c>
      <c r="BJ210" s="16" t="s">
        <v>82</v>
      </c>
      <c r="BK210" s="183">
        <f t="shared" si="24"/>
        <v>5354.4</v>
      </c>
      <c r="BL210" s="16" t="s">
        <v>186</v>
      </c>
      <c r="BM210" s="182" t="s">
        <v>376</v>
      </c>
    </row>
    <row r="211" spans="1:65" s="2" customFormat="1" ht="16.5" customHeight="1" x14ac:dyDescent="0.2">
      <c r="A211" s="218"/>
      <c r="B211" s="135"/>
      <c r="C211" s="170" t="s">
        <v>373</v>
      </c>
      <c r="D211" s="170" t="s">
        <v>137</v>
      </c>
      <c r="E211" s="171" t="s">
        <v>763</v>
      </c>
      <c r="F211" s="172" t="s">
        <v>764</v>
      </c>
      <c r="G211" s="173" t="s">
        <v>185</v>
      </c>
      <c r="H211" s="174">
        <v>260</v>
      </c>
      <c r="I211" s="175">
        <v>136.6</v>
      </c>
      <c r="J211" s="176">
        <f t="shared" si="15"/>
        <v>35516</v>
      </c>
      <c r="K211" s="177"/>
      <c r="L211" s="32"/>
      <c r="M211" s="178" t="s">
        <v>1</v>
      </c>
      <c r="N211" s="179" t="s">
        <v>39</v>
      </c>
      <c r="O211" s="57"/>
      <c r="P211" s="180">
        <f t="shared" si="16"/>
        <v>0</v>
      </c>
      <c r="Q211" s="180">
        <v>2.4000000000000001E-4</v>
      </c>
      <c r="R211" s="180">
        <f t="shared" si="17"/>
        <v>6.2400000000000004E-2</v>
      </c>
      <c r="S211" s="180">
        <v>0</v>
      </c>
      <c r="T211" s="181">
        <f t="shared" si="18"/>
        <v>0</v>
      </c>
      <c r="U211" s="218"/>
      <c r="V211" s="218"/>
      <c r="W211" s="218"/>
      <c r="X211" s="218"/>
      <c r="Y211" s="218"/>
      <c r="Z211" s="218"/>
      <c r="AA211" s="218"/>
      <c r="AB211" s="218"/>
      <c r="AC211" s="218"/>
      <c r="AD211" s="218"/>
      <c r="AE211" s="218"/>
      <c r="AR211" s="182" t="s">
        <v>186</v>
      </c>
      <c r="AT211" s="182" t="s">
        <v>137</v>
      </c>
      <c r="AU211" s="182" t="s">
        <v>84</v>
      </c>
      <c r="AY211" s="16" t="s">
        <v>135</v>
      </c>
      <c r="BE211" s="183">
        <f t="shared" si="19"/>
        <v>35516</v>
      </c>
      <c r="BF211" s="183">
        <f t="shared" si="20"/>
        <v>0</v>
      </c>
      <c r="BG211" s="183">
        <f t="shared" si="21"/>
        <v>0</v>
      </c>
      <c r="BH211" s="183">
        <f t="shared" si="22"/>
        <v>0</v>
      </c>
      <c r="BI211" s="183">
        <f t="shared" si="23"/>
        <v>0</v>
      </c>
      <c r="BJ211" s="16" t="s">
        <v>82</v>
      </c>
      <c r="BK211" s="183">
        <f t="shared" si="24"/>
        <v>35516</v>
      </c>
      <c r="BL211" s="16" t="s">
        <v>186</v>
      </c>
      <c r="BM211" s="182" t="s">
        <v>765</v>
      </c>
    </row>
    <row r="212" spans="1:65" s="2" customFormat="1" ht="16.5" customHeight="1" x14ac:dyDescent="0.2">
      <c r="A212" s="31"/>
      <c r="B212" s="135"/>
      <c r="C212" s="170" t="s">
        <v>377</v>
      </c>
      <c r="D212" s="170" t="s">
        <v>137</v>
      </c>
      <c r="E212" s="171" t="s">
        <v>378</v>
      </c>
      <c r="F212" s="172" t="s">
        <v>379</v>
      </c>
      <c r="G212" s="173" t="s">
        <v>185</v>
      </c>
      <c r="H212" s="174">
        <v>7</v>
      </c>
      <c r="I212" s="175">
        <v>34.700000000000003</v>
      </c>
      <c r="J212" s="176">
        <f t="shared" si="15"/>
        <v>242.9</v>
      </c>
      <c r="K212" s="177"/>
      <c r="L212" s="32"/>
      <c r="M212" s="178" t="s">
        <v>1</v>
      </c>
      <c r="N212" s="179" t="s">
        <v>39</v>
      </c>
      <c r="O212" s="57"/>
      <c r="P212" s="180">
        <f t="shared" si="16"/>
        <v>0</v>
      </c>
      <c r="Q212" s="180">
        <v>1.6199999999999999E-3</v>
      </c>
      <c r="R212" s="180">
        <f t="shared" si="17"/>
        <v>1.1339999999999999E-2</v>
      </c>
      <c r="S212" s="180">
        <v>0</v>
      </c>
      <c r="T212" s="181">
        <f t="shared" si="18"/>
        <v>0</v>
      </c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R212" s="182" t="s">
        <v>186</v>
      </c>
      <c r="AT212" s="182" t="s">
        <v>137</v>
      </c>
      <c r="AU212" s="182" t="s">
        <v>84</v>
      </c>
      <c r="AY212" s="16" t="s">
        <v>135</v>
      </c>
      <c r="BE212" s="183">
        <f t="shared" si="19"/>
        <v>242.9</v>
      </c>
      <c r="BF212" s="183">
        <f t="shared" si="20"/>
        <v>0</v>
      </c>
      <c r="BG212" s="183">
        <f t="shared" si="21"/>
        <v>0</v>
      </c>
      <c r="BH212" s="183">
        <f t="shared" si="22"/>
        <v>0</v>
      </c>
      <c r="BI212" s="183">
        <f t="shared" si="23"/>
        <v>0</v>
      </c>
      <c r="BJ212" s="16" t="s">
        <v>82</v>
      </c>
      <c r="BK212" s="183">
        <f t="shared" si="24"/>
        <v>242.9</v>
      </c>
      <c r="BL212" s="16" t="s">
        <v>186</v>
      </c>
      <c r="BM212" s="182" t="s">
        <v>380</v>
      </c>
    </row>
    <row r="213" spans="1:65" s="2" customFormat="1" ht="16.5" customHeight="1" x14ac:dyDescent="0.2">
      <c r="A213" s="31"/>
      <c r="B213" s="135"/>
      <c r="C213" s="170" t="s">
        <v>381</v>
      </c>
      <c r="D213" s="170" t="s">
        <v>137</v>
      </c>
      <c r="E213" s="171" t="s">
        <v>382</v>
      </c>
      <c r="F213" s="172" t="s">
        <v>383</v>
      </c>
      <c r="G213" s="173" t="s">
        <v>185</v>
      </c>
      <c r="H213" s="174">
        <v>15</v>
      </c>
      <c r="I213" s="175">
        <v>37.200000000000003</v>
      </c>
      <c r="J213" s="176">
        <f t="shared" si="15"/>
        <v>558</v>
      </c>
      <c r="K213" s="177"/>
      <c r="L213" s="32"/>
      <c r="M213" s="178" t="s">
        <v>1</v>
      </c>
      <c r="N213" s="179" t="s">
        <v>39</v>
      </c>
      <c r="O213" s="57"/>
      <c r="P213" s="180">
        <f t="shared" si="16"/>
        <v>0</v>
      </c>
      <c r="Q213" s="180">
        <v>1.92E-3</v>
      </c>
      <c r="R213" s="180">
        <f t="shared" si="17"/>
        <v>2.8799999999999999E-2</v>
      </c>
      <c r="S213" s="180">
        <v>0</v>
      </c>
      <c r="T213" s="181">
        <f t="shared" si="18"/>
        <v>0</v>
      </c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R213" s="182" t="s">
        <v>186</v>
      </c>
      <c r="AT213" s="182" t="s">
        <v>137</v>
      </c>
      <c r="AU213" s="182" t="s">
        <v>84</v>
      </c>
      <c r="AY213" s="16" t="s">
        <v>135</v>
      </c>
      <c r="BE213" s="183">
        <f t="shared" si="19"/>
        <v>558</v>
      </c>
      <c r="BF213" s="183">
        <f t="shared" si="20"/>
        <v>0</v>
      </c>
      <c r="BG213" s="183">
        <f t="shared" si="21"/>
        <v>0</v>
      </c>
      <c r="BH213" s="183">
        <f t="shared" si="22"/>
        <v>0</v>
      </c>
      <c r="BI213" s="183">
        <f t="shared" si="23"/>
        <v>0</v>
      </c>
      <c r="BJ213" s="16" t="s">
        <v>82</v>
      </c>
      <c r="BK213" s="183">
        <f t="shared" si="24"/>
        <v>558</v>
      </c>
      <c r="BL213" s="16" t="s">
        <v>186</v>
      </c>
      <c r="BM213" s="182" t="s">
        <v>384</v>
      </c>
    </row>
    <row r="214" spans="1:65" s="2" customFormat="1" ht="16.5" customHeight="1" x14ac:dyDescent="0.2">
      <c r="A214" s="31"/>
      <c r="B214" s="135"/>
      <c r="C214" s="170" t="s">
        <v>385</v>
      </c>
      <c r="D214" s="170" t="s">
        <v>137</v>
      </c>
      <c r="E214" s="171" t="s">
        <v>386</v>
      </c>
      <c r="F214" s="172" t="s">
        <v>387</v>
      </c>
      <c r="G214" s="173" t="s">
        <v>185</v>
      </c>
      <c r="H214" s="174">
        <v>13</v>
      </c>
      <c r="I214" s="175">
        <v>61.6</v>
      </c>
      <c r="J214" s="176">
        <f t="shared" si="15"/>
        <v>800.8</v>
      </c>
      <c r="K214" s="177"/>
      <c r="L214" s="32"/>
      <c r="M214" s="178" t="s">
        <v>1</v>
      </c>
      <c r="N214" s="179" t="s">
        <v>39</v>
      </c>
      <c r="O214" s="57"/>
      <c r="P214" s="180">
        <f t="shared" si="16"/>
        <v>0</v>
      </c>
      <c r="Q214" s="180">
        <v>2.4199999999999998E-3</v>
      </c>
      <c r="R214" s="180">
        <f t="shared" si="17"/>
        <v>3.1459999999999995E-2</v>
      </c>
      <c r="S214" s="180">
        <v>0</v>
      </c>
      <c r="T214" s="181">
        <f t="shared" si="18"/>
        <v>0</v>
      </c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R214" s="182" t="s">
        <v>186</v>
      </c>
      <c r="AT214" s="182" t="s">
        <v>137</v>
      </c>
      <c r="AU214" s="182" t="s">
        <v>84</v>
      </c>
      <c r="AY214" s="16" t="s">
        <v>135</v>
      </c>
      <c r="BE214" s="183">
        <f t="shared" si="19"/>
        <v>800.8</v>
      </c>
      <c r="BF214" s="183">
        <f t="shared" si="20"/>
        <v>0</v>
      </c>
      <c r="BG214" s="183">
        <f t="shared" si="21"/>
        <v>0</v>
      </c>
      <c r="BH214" s="183">
        <f t="shared" si="22"/>
        <v>0</v>
      </c>
      <c r="BI214" s="183">
        <f t="shared" si="23"/>
        <v>0</v>
      </c>
      <c r="BJ214" s="16" t="s">
        <v>82</v>
      </c>
      <c r="BK214" s="183">
        <f t="shared" si="24"/>
        <v>800.8</v>
      </c>
      <c r="BL214" s="16" t="s">
        <v>186</v>
      </c>
      <c r="BM214" s="182" t="s">
        <v>388</v>
      </c>
    </row>
    <row r="215" spans="1:65" s="2" customFormat="1" ht="16.5" customHeight="1" x14ac:dyDescent="0.2">
      <c r="A215" s="31"/>
      <c r="B215" s="135"/>
      <c r="C215" s="170" t="s">
        <v>389</v>
      </c>
      <c r="D215" s="170" t="s">
        <v>137</v>
      </c>
      <c r="E215" s="171" t="s">
        <v>390</v>
      </c>
      <c r="F215" s="172" t="s">
        <v>391</v>
      </c>
      <c r="G215" s="173" t="s">
        <v>185</v>
      </c>
      <c r="H215" s="174">
        <v>17</v>
      </c>
      <c r="I215" s="175">
        <v>49</v>
      </c>
      <c r="J215" s="176">
        <f t="shared" si="15"/>
        <v>833</v>
      </c>
      <c r="K215" s="177"/>
      <c r="L215" s="32"/>
      <c r="M215" s="178" t="s">
        <v>1</v>
      </c>
      <c r="N215" s="179" t="s">
        <v>39</v>
      </c>
      <c r="O215" s="57"/>
      <c r="P215" s="180">
        <f t="shared" si="16"/>
        <v>0</v>
      </c>
      <c r="Q215" s="180">
        <v>2.6800000000000001E-3</v>
      </c>
      <c r="R215" s="180">
        <f t="shared" si="17"/>
        <v>4.5560000000000003E-2</v>
      </c>
      <c r="S215" s="180">
        <v>0</v>
      </c>
      <c r="T215" s="181">
        <f t="shared" si="18"/>
        <v>0</v>
      </c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R215" s="182" t="s">
        <v>186</v>
      </c>
      <c r="AT215" s="182" t="s">
        <v>137</v>
      </c>
      <c r="AU215" s="182" t="s">
        <v>84</v>
      </c>
      <c r="AY215" s="16" t="s">
        <v>135</v>
      </c>
      <c r="BE215" s="183">
        <f t="shared" si="19"/>
        <v>833</v>
      </c>
      <c r="BF215" s="183">
        <f t="shared" si="20"/>
        <v>0</v>
      </c>
      <c r="BG215" s="183">
        <f t="shared" si="21"/>
        <v>0</v>
      </c>
      <c r="BH215" s="183">
        <f t="shared" si="22"/>
        <v>0</v>
      </c>
      <c r="BI215" s="183">
        <f t="shared" si="23"/>
        <v>0</v>
      </c>
      <c r="BJ215" s="16" t="s">
        <v>82</v>
      </c>
      <c r="BK215" s="183">
        <f t="shared" si="24"/>
        <v>833</v>
      </c>
      <c r="BL215" s="16" t="s">
        <v>186</v>
      </c>
      <c r="BM215" s="182" t="s">
        <v>392</v>
      </c>
    </row>
    <row r="216" spans="1:65" s="2" customFormat="1" ht="16.5" customHeight="1" x14ac:dyDescent="0.2">
      <c r="A216" s="31"/>
      <c r="B216" s="135"/>
      <c r="C216" s="170" t="s">
        <v>393</v>
      </c>
      <c r="D216" s="170" t="s">
        <v>137</v>
      </c>
      <c r="E216" s="171" t="s">
        <v>394</v>
      </c>
      <c r="F216" s="172" t="s">
        <v>395</v>
      </c>
      <c r="G216" s="173" t="s">
        <v>185</v>
      </c>
      <c r="H216" s="174">
        <v>12</v>
      </c>
      <c r="I216" s="175">
        <v>60</v>
      </c>
      <c r="J216" s="176">
        <f t="shared" si="15"/>
        <v>720</v>
      </c>
      <c r="K216" s="177"/>
      <c r="L216" s="32"/>
      <c r="M216" s="178" t="s">
        <v>1</v>
      </c>
      <c r="N216" s="179" t="s">
        <v>39</v>
      </c>
      <c r="O216" s="57"/>
      <c r="P216" s="180">
        <f t="shared" si="16"/>
        <v>0</v>
      </c>
      <c r="Q216" s="180">
        <v>3.9399999999999999E-3</v>
      </c>
      <c r="R216" s="180">
        <f t="shared" si="17"/>
        <v>4.7280000000000003E-2</v>
      </c>
      <c r="S216" s="180">
        <v>0</v>
      </c>
      <c r="T216" s="181">
        <f t="shared" si="18"/>
        <v>0</v>
      </c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R216" s="182" t="s">
        <v>186</v>
      </c>
      <c r="AT216" s="182" t="s">
        <v>137</v>
      </c>
      <c r="AU216" s="182" t="s">
        <v>84</v>
      </c>
      <c r="AY216" s="16" t="s">
        <v>135</v>
      </c>
      <c r="BE216" s="183">
        <f t="shared" si="19"/>
        <v>720</v>
      </c>
      <c r="BF216" s="183">
        <f t="shared" si="20"/>
        <v>0</v>
      </c>
      <c r="BG216" s="183">
        <f t="shared" si="21"/>
        <v>0</v>
      </c>
      <c r="BH216" s="183">
        <f t="shared" si="22"/>
        <v>0</v>
      </c>
      <c r="BI216" s="183">
        <f t="shared" si="23"/>
        <v>0</v>
      </c>
      <c r="BJ216" s="16" t="s">
        <v>82</v>
      </c>
      <c r="BK216" s="183">
        <f t="shared" si="24"/>
        <v>720</v>
      </c>
      <c r="BL216" s="16" t="s">
        <v>186</v>
      </c>
      <c r="BM216" s="182" t="s">
        <v>396</v>
      </c>
    </row>
    <row r="217" spans="1:65" s="2" customFormat="1" ht="16.5" customHeight="1" x14ac:dyDescent="0.2">
      <c r="A217" s="31"/>
      <c r="B217" s="135"/>
      <c r="C217" s="170" t="s">
        <v>397</v>
      </c>
      <c r="D217" s="170" t="s">
        <v>137</v>
      </c>
      <c r="E217" s="171" t="s">
        <v>398</v>
      </c>
      <c r="F217" s="172" t="s">
        <v>399</v>
      </c>
      <c r="G217" s="173" t="s">
        <v>185</v>
      </c>
      <c r="H217" s="174">
        <v>3</v>
      </c>
      <c r="I217" s="175">
        <v>64.3</v>
      </c>
      <c r="J217" s="176">
        <f t="shared" si="15"/>
        <v>192.9</v>
      </c>
      <c r="K217" s="177"/>
      <c r="L217" s="32"/>
      <c r="M217" s="178" t="s">
        <v>1</v>
      </c>
      <c r="N217" s="179" t="s">
        <v>39</v>
      </c>
      <c r="O217" s="57"/>
      <c r="P217" s="180">
        <f t="shared" si="16"/>
        <v>0</v>
      </c>
      <c r="Q217" s="180">
        <v>4.3400000000000001E-3</v>
      </c>
      <c r="R217" s="180">
        <f t="shared" si="17"/>
        <v>1.302E-2</v>
      </c>
      <c r="S217" s="180">
        <v>0</v>
      </c>
      <c r="T217" s="181">
        <f t="shared" si="18"/>
        <v>0</v>
      </c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R217" s="182" t="s">
        <v>186</v>
      </c>
      <c r="AT217" s="182" t="s">
        <v>137</v>
      </c>
      <c r="AU217" s="182" t="s">
        <v>84</v>
      </c>
      <c r="AY217" s="16" t="s">
        <v>135</v>
      </c>
      <c r="BE217" s="183">
        <f t="shared" si="19"/>
        <v>192.9</v>
      </c>
      <c r="BF217" s="183">
        <f t="shared" si="20"/>
        <v>0</v>
      </c>
      <c r="BG217" s="183">
        <f t="shared" si="21"/>
        <v>0</v>
      </c>
      <c r="BH217" s="183">
        <f t="shared" si="22"/>
        <v>0</v>
      </c>
      <c r="BI217" s="183">
        <f t="shared" si="23"/>
        <v>0</v>
      </c>
      <c r="BJ217" s="16" t="s">
        <v>82</v>
      </c>
      <c r="BK217" s="183">
        <f t="shared" si="24"/>
        <v>192.9</v>
      </c>
      <c r="BL217" s="16" t="s">
        <v>186</v>
      </c>
      <c r="BM217" s="182" t="s">
        <v>400</v>
      </c>
    </row>
    <row r="218" spans="1:65" s="2" customFormat="1" ht="16.5" customHeight="1" x14ac:dyDescent="0.2">
      <c r="A218" s="31"/>
      <c r="B218" s="135"/>
      <c r="C218" s="170" t="s">
        <v>401</v>
      </c>
      <c r="D218" s="170" t="s">
        <v>137</v>
      </c>
      <c r="E218" s="171" t="s">
        <v>402</v>
      </c>
      <c r="F218" s="172" t="s">
        <v>403</v>
      </c>
      <c r="G218" s="173" t="s">
        <v>310</v>
      </c>
      <c r="H218" s="174">
        <v>250</v>
      </c>
      <c r="I218" s="175">
        <v>79.600000000000009</v>
      </c>
      <c r="J218" s="176">
        <f t="shared" si="15"/>
        <v>19900</v>
      </c>
      <c r="K218" s="177"/>
      <c r="L218" s="32"/>
      <c r="M218" s="178" t="s">
        <v>1</v>
      </c>
      <c r="N218" s="179" t="s">
        <v>39</v>
      </c>
      <c r="O218" s="57"/>
      <c r="P218" s="180">
        <f t="shared" si="16"/>
        <v>0</v>
      </c>
      <c r="Q218" s="180">
        <v>4.8500000000000001E-3</v>
      </c>
      <c r="R218" s="180">
        <f t="shared" si="17"/>
        <v>1.2125000000000001</v>
      </c>
      <c r="S218" s="180">
        <v>0</v>
      </c>
      <c r="T218" s="181">
        <f t="shared" si="18"/>
        <v>0</v>
      </c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R218" s="182" t="s">
        <v>186</v>
      </c>
      <c r="AT218" s="182" t="s">
        <v>137</v>
      </c>
      <c r="AU218" s="182" t="s">
        <v>84</v>
      </c>
      <c r="AY218" s="16" t="s">
        <v>135</v>
      </c>
      <c r="BE218" s="183">
        <f t="shared" si="19"/>
        <v>19900</v>
      </c>
      <c r="BF218" s="183">
        <f t="shared" si="20"/>
        <v>0</v>
      </c>
      <c r="BG218" s="183">
        <f t="shared" si="21"/>
        <v>0</v>
      </c>
      <c r="BH218" s="183">
        <f t="shared" si="22"/>
        <v>0</v>
      </c>
      <c r="BI218" s="183">
        <f t="shared" si="23"/>
        <v>0</v>
      </c>
      <c r="BJ218" s="16" t="s">
        <v>82</v>
      </c>
      <c r="BK218" s="183">
        <f t="shared" si="24"/>
        <v>19900</v>
      </c>
      <c r="BL218" s="16" t="s">
        <v>186</v>
      </c>
      <c r="BM218" s="182" t="s">
        <v>404</v>
      </c>
    </row>
    <row r="219" spans="1:65" s="2" customFormat="1" ht="16.5" customHeight="1" x14ac:dyDescent="0.2">
      <c r="A219" s="31"/>
      <c r="B219" s="135"/>
      <c r="C219" s="170" t="s">
        <v>405</v>
      </c>
      <c r="D219" s="170" t="s">
        <v>137</v>
      </c>
      <c r="E219" s="171" t="s">
        <v>406</v>
      </c>
      <c r="F219" s="172" t="s">
        <v>407</v>
      </c>
      <c r="G219" s="173" t="s">
        <v>264</v>
      </c>
      <c r="H219" s="174">
        <v>80</v>
      </c>
      <c r="I219" s="175">
        <v>203</v>
      </c>
      <c r="J219" s="176">
        <f t="shared" si="15"/>
        <v>16240</v>
      </c>
      <c r="K219" s="177"/>
      <c r="L219" s="32"/>
      <c r="M219" s="178" t="s">
        <v>1</v>
      </c>
      <c r="N219" s="179" t="s">
        <v>39</v>
      </c>
      <c r="O219" s="57"/>
      <c r="P219" s="180">
        <f t="shared" si="16"/>
        <v>0</v>
      </c>
      <c r="Q219" s="180">
        <v>0</v>
      </c>
      <c r="R219" s="180">
        <f t="shared" si="17"/>
        <v>0</v>
      </c>
      <c r="S219" s="180">
        <v>0</v>
      </c>
      <c r="T219" s="181">
        <f t="shared" si="18"/>
        <v>0</v>
      </c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R219" s="182" t="s">
        <v>186</v>
      </c>
      <c r="AT219" s="182" t="s">
        <v>137</v>
      </c>
      <c r="AU219" s="182" t="s">
        <v>84</v>
      </c>
      <c r="AY219" s="16" t="s">
        <v>135</v>
      </c>
      <c r="BE219" s="183">
        <f t="shared" si="19"/>
        <v>16240</v>
      </c>
      <c r="BF219" s="183">
        <f t="shared" si="20"/>
        <v>0</v>
      </c>
      <c r="BG219" s="183">
        <f t="shared" si="21"/>
        <v>0</v>
      </c>
      <c r="BH219" s="183">
        <f t="shared" si="22"/>
        <v>0</v>
      </c>
      <c r="BI219" s="183">
        <f t="shared" si="23"/>
        <v>0</v>
      </c>
      <c r="BJ219" s="16" t="s">
        <v>82</v>
      </c>
      <c r="BK219" s="183">
        <f t="shared" si="24"/>
        <v>16240</v>
      </c>
      <c r="BL219" s="16" t="s">
        <v>186</v>
      </c>
      <c r="BM219" s="182" t="s">
        <v>408</v>
      </c>
    </row>
    <row r="220" spans="1:65" s="2" customFormat="1" ht="16.5" customHeight="1" x14ac:dyDescent="0.2">
      <c r="A220" s="31"/>
      <c r="B220" s="135"/>
      <c r="C220" s="170" t="s">
        <v>409</v>
      </c>
      <c r="D220" s="170" t="s">
        <v>137</v>
      </c>
      <c r="E220" s="171" t="s">
        <v>410</v>
      </c>
      <c r="F220" s="172" t="s">
        <v>411</v>
      </c>
      <c r="G220" s="173" t="s">
        <v>264</v>
      </c>
      <c r="H220" s="174">
        <v>3</v>
      </c>
      <c r="I220" s="175">
        <v>171.60000000000002</v>
      </c>
      <c r="J220" s="176">
        <f t="shared" si="15"/>
        <v>514.79999999999995</v>
      </c>
      <c r="K220" s="177"/>
      <c r="L220" s="32"/>
      <c r="M220" s="178" t="s">
        <v>1</v>
      </c>
      <c r="N220" s="179" t="s">
        <v>39</v>
      </c>
      <c r="O220" s="57"/>
      <c r="P220" s="180">
        <f t="shared" si="16"/>
        <v>0</v>
      </c>
      <c r="Q220" s="180">
        <v>1.2999999999999999E-4</v>
      </c>
      <c r="R220" s="180">
        <f t="shared" si="17"/>
        <v>3.8999999999999994E-4</v>
      </c>
      <c r="S220" s="180">
        <v>0</v>
      </c>
      <c r="T220" s="181">
        <f t="shared" si="18"/>
        <v>0</v>
      </c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R220" s="182" t="s">
        <v>186</v>
      </c>
      <c r="AT220" s="182" t="s">
        <v>137</v>
      </c>
      <c r="AU220" s="182" t="s">
        <v>84</v>
      </c>
      <c r="AY220" s="16" t="s">
        <v>135</v>
      </c>
      <c r="BE220" s="183">
        <f t="shared" si="19"/>
        <v>514.79999999999995</v>
      </c>
      <c r="BF220" s="183">
        <f t="shared" si="20"/>
        <v>0</v>
      </c>
      <c r="BG220" s="183">
        <f t="shared" si="21"/>
        <v>0</v>
      </c>
      <c r="BH220" s="183">
        <f t="shared" si="22"/>
        <v>0</v>
      </c>
      <c r="BI220" s="183">
        <f t="shared" si="23"/>
        <v>0</v>
      </c>
      <c r="BJ220" s="16" t="s">
        <v>82</v>
      </c>
      <c r="BK220" s="183">
        <f t="shared" si="24"/>
        <v>514.79999999999995</v>
      </c>
      <c r="BL220" s="16" t="s">
        <v>186</v>
      </c>
      <c r="BM220" s="182" t="s">
        <v>412</v>
      </c>
    </row>
    <row r="221" spans="1:65" s="2" customFormat="1" ht="16.5" customHeight="1" x14ac:dyDescent="0.2">
      <c r="A221" s="31"/>
      <c r="B221" s="135"/>
      <c r="C221" s="170" t="s">
        <v>413</v>
      </c>
      <c r="D221" s="170" t="s">
        <v>137</v>
      </c>
      <c r="E221" s="171" t="s">
        <v>414</v>
      </c>
      <c r="F221" s="172" t="s">
        <v>415</v>
      </c>
      <c r="G221" s="173" t="s">
        <v>416</v>
      </c>
      <c r="H221" s="174">
        <v>4</v>
      </c>
      <c r="I221" s="175">
        <v>341.6</v>
      </c>
      <c r="J221" s="176">
        <f t="shared" si="15"/>
        <v>1366.4</v>
      </c>
      <c r="K221" s="177"/>
      <c r="L221" s="32"/>
      <c r="M221" s="178" t="s">
        <v>1</v>
      </c>
      <c r="N221" s="179" t="s">
        <v>39</v>
      </c>
      <c r="O221" s="57"/>
      <c r="P221" s="180">
        <f t="shared" si="16"/>
        <v>0</v>
      </c>
      <c r="Q221" s="180">
        <v>2.5000000000000001E-4</v>
      </c>
      <c r="R221" s="180">
        <f t="shared" si="17"/>
        <v>1E-3</v>
      </c>
      <c r="S221" s="180">
        <v>0</v>
      </c>
      <c r="T221" s="181">
        <f t="shared" si="18"/>
        <v>0</v>
      </c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R221" s="182" t="s">
        <v>186</v>
      </c>
      <c r="AT221" s="182" t="s">
        <v>137</v>
      </c>
      <c r="AU221" s="182" t="s">
        <v>84</v>
      </c>
      <c r="AY221" s="16" t="s">
        <v>135</v>
      </c>
      <c r="BE221" s="183">
        <f t="shared" si="19"/>
        <v>1366.4</v>
      </c>
      <c r="BF221" s="183">
        <f t="shared" si="20"/>
        <v>0</v>
      </c>
      <c r="BG221" s="183">
        <f t="shared" si="21"/>
        <v>0</v>
      </c>
      <c r="BH221" s="183">
        <f t="shared" si="22"/>
        <v>0</v>
      </c>
      <c r="BI221" s="183">
        <f t="shared" si="23"/>
        <v>0</v>
      </c>
      <c r="BJ221" s="16" t="s">
        <v>82</v>
      </c>
      <c r="BK221" s="183">
        <f t="shared" si="24"/>
        <v>1366.4</v>
      </c>
      <c r="BL221" s="16" t="s">
        <v>186</v>
      </c>
      <c r="BM221" s="182" t="s">
        <v>417</v>
      </c>
    </row>
    <row r="222" spans="1:65" s="2" customFormat="1" ht="16.5" customHeight="1" x14ac:dyDescent="0.2">
      <c r="A222" s="31"/>
      <c r="B222" s="135"/>
      <c r="C222" s="170" t="s">
        <v>418</v>
      </c>
      <c r="D222" s="170" t="s">
        <v>137</v>
      </c>
      <c r="E222" s="171" t="s">
        <v>419</v>
      </c>
      <c r="F222" s="172" t="s">
        <v>420</v>
      </c>
      <c r="G222" s="173" t="s">
        <v>264</v>
      </c>
      <c r="H222" s="174">
        <v>2</v>
      </c>
      <c r="I222" s="175">
        <v>224.10000000000002</v>
      </c>
      <c r="J222" s="176">
        <f t="shared" si="15"/>
        <v>448.2</v>
      </c>
      <c r="K222" s="177"/>
      <c r="L222" s="32"/>
      <c r="M222" s="178" t="s">
        <v>1</v>
      </c>
      <c r="N222" s="179" t="s">
        <v>39</v>
      </c>
      <c r="O222" s="57"/>
      <c r="P222" s="180">
        <f t="shared" si="16"/>
        <v>0</v>
      </c>
      <c r="Q222" s="180">
        <v>2.2000000000000001E-4</v>
      </c>
      <c r="R222" s="180">
        <f t="shared" si="17"/>
        <v>4.4000000000000002E-4</v>
      </c>
      <c r="S222" s="180">
        <v>0</v>
      </c>
      <c r="T222" s="181">
        <f t="shared" si="18"/>
        <v>0</v>
      </c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R222" s="182" t="s">
        <v>186</v>
      </c>
      <c r="AT222" s="182" t="s">
        <v>137</v>
      </c>
      <c r="AU222" s="182" t="s">
        <v>84</v>
      </c>
      <c r="AY222" s="16" t="s">
        <v>135</v>
      </c>
      <c r="BE222" s="183">
        <f t="shared" si="19"/>
        <v>448.2</v>
      </c>
      <c r="BF222" s="183">
        <f t="shared" si="20"/>
        <v>0</v>
      </c>
      <c r="BG222" s="183">
        <f t="shared" si="21"/>
        <v>0</v>
      </c>
      <c r="BH222" s="183">
        <f t="shared" si="22"/>
        <v>0</v>
      </c>
      <c r="BI222" s="183">
        <f t="shared" si="23"/>
        <v>0</v>
      </c>
      <c r="BJ222" s="16" t="s">
        <v>82</v>
      </c>
      <c r="BK222" s="183">
        <f t="shared" si="24"/>
        <v>448.2</v>
      </c>
      <c r="BL222" s="16" t="s">
        <v>186</v>
      </c>
      <c r="BM222" s="182" t="s">
        <v>421</v>
      </c>
    </row>
    <row r="223" spans="1:65" s="2" customFormat="1" ht="16.5" customHeight="1" x14ac:dyDescent="0.2">
      <c r="A223" s="31"/>
      <c r="B223" s="135"/>
      <c r="C223" s="170" t="s">
        <v>422</v>
      </c>
      <c r="D223" s="170" t="s">
        <v>137</v>
      </c>
      <c r="E223" s="171" t="s">
        <v>423</v>
      </c>
      <c r="F223" s="172" t="s">
        <v>424</v>
      </c>
      <c r="G223" s="173" t="s">
        <v>264</v>
      </c>
      <c r="H223" s="174">
        <v>1</v>
      </c>
      <c r="I223" s="175">
        <v>305.10000000000002</v>
      </c>
      <c r="J223" s="176">
        <f t="shared" si="15"/>
        <v>305.10000000000002</v>
      </c>
      <c r="K223" s="177"/>
      <c r="L223" s="32"/>
      <c r="M223" s="178" t="s">
        <v>1</v>
      </c>
      <c r="N223" s="179" t="s">
        <v>39</v>
      </c>
      <c r="O223" s="57"/>
      <c r="P223" s="180">
        <f t="shared" si="16"/>
        <v>0</v>
      </c>
      <c r="Q223" s="180">
        <v>1.7000000000000001E-4</v>
      </c>
      <c r="R223" s="180">
        <f t="shared" si="17"/>
        <v>1.7000000000000001E-4</v>
      </c>
      <c r="S223" s="180">
        <v>0</v>
      </c>
      <c r="T223" s="181">
        <f t="shared" si="18"/>
        <v>0</v>
      </c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R223" s="182" t="s">
        <v>186</v>
      </c>
      <c r="AT223" s="182" t="s">
        <v>137</v>
      </c>
      <c r="AU223" s="182" t="s">
        <v>84</v>
      </c>
      <c r="AY223" s="16" t="s">
        <v>135</v>
      </c>
      <c r="BE223" s="183">
        <f t="shared" si="19"/>
        <v>305.10000000000002</v>
      </c>
      <c r="BF223" s="183">
        <f t="shared" si="20"/>
        <v>0</v>
      </c>
      <c r="BG223" s="183">
        <f t="shared" si="21"/>
        <v>0</v>
      </c>
      <c r="BH223" s="183">
        <f t="shared" si="22"/>
        <v>0</v>
      </c>
      <c r="BI223" s="183">
        <f t="shared" si="23"/>
        <v>0</v>
      </c>
      <c r="BJ223" s="16" t="s">
        <v>82</v>
      </c>
      <c r="BK223" s="183">
        <f t="shared" si="24"/>
        <v>305.10000000000002</v>
      </c>
      <c r="BL223" s="16" t="s">
        <v>186</v>
      </c>
      <c r="BM223" s="182" t="s">
        <v>425</v>
      </c>
    </row>
    <row r="224" spans="1:65" s="2" customFormat="1" ht="16.5" customHeight="1" x14ac:dyDescent="0.2">
      <c r="A224" s="31"/>
      <c r="B224" s="135"/>
      <c r="C224" s="170" t="s">
        <v>426</v>
      </c>
      <c r="D224" s="170" t="s">
        <v>137</v>
      </c>
      <c r="E224" s="171" t="s">
        <v>427</v>
      </c>
      <c r="F224" s="172" t="s">
        <v>428</v>
      </c>
      <c r="G224" s="173" t="s">
        <v>264</v>
      </c>
      <c r="H224" s="174">
        <v>2</v>
      </c>
      <c r="I224" s="175">
        <v>519.70000000000005</v>
      </c>
      <c r="J224" s="176">
        <f t="shared" si="15"/>
        <v>1039.4000000000001</v>
      </c>
      <c r="K224" s="177"/>
      <c r="L224" s="32"/>
      <c r="M224" s="178" t="s">
        <v>1</v>
      </c>
      <c r="N224" s="179" t="s">
        <v>39</v>
      </c>
      <c r="O224" s="57"/>
      <c r="P224" s="180">
        <f t="shared" si="16"/>
        <v>0</v>
      </c>
      <c r="Q224" s="180">
        <v>3.6000000000000002E-4</v>
      </c>
      <c r="R224" s="180">
        <f t="shared" si="17"/>
        <v>7.2000000000000005E-4</v>
      </c>
      <c r="S224" s="180">
        <v>0</v>
      </c>
      <c r="T224" s="181">
        <f t="shared" si="18"/>
        <v>0</v>
      </c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R224" s="182" t="s">
        <v>186</v>
      </c>
      <c r="AT224" s="182" t="s">
        <v>137</v>
      </c>
      <c r="AU224" s="182" t="s">
        <v>84</v>
      </c>
      <c r="AY224" s="16" t="s">
        <v>135</v>
      </c>
      <c r="BE224" s="183">
        <f t="shared" si="19"/>
        <v>1039.4000000000001</v>
      </c>
      <c r="BF224" s="183">
        <f t="shared" si="20"/>
        <v>0</v>
      </c>
      <c r="BG224" s="183">
        <f t="shared" si="21"/>
        <v>0</v>
      </c>
      <c r="BH224" s="183">
        <f t="shared" si="22"/>
        <v>0</v>
      </c>
      <c r="BI224" s="183">
        <f t="shared" si="23"/>
        <v>0</v>
      </c>
      <c r="BJ224" s="16" t="s">
        <v>82</v>
      </c>
      <c r="BK224" s="183">
        <f t="shared" si="24"/>
        <v>1039.4000000000001</v>
      </c>
      <c r="BL224" s="16" t="s">
        <v>186</v>
      </c>
      <c r="BM224" s="182" t="s">
        <v>429</v>
      </c>
    </row>
    <row r="225" spans="1:65" s="2" customFormat="1" ht="16.5" customHeight="1" x14ac:dyDescent="0.2">
      <c r="A225" s="31"/>
      <c r="B225" s="135"/>
      <c r="C225" s="170" t="s">
        <v>430</v>
      </c>
      <c r="D225" s="170" t="s">
        <v>137</v>
      </c>
      <c r="E225" s="171" t="s">
        <v>431</v>
      </c>
      <c r="F225" s="172" t="s">
        <v>432</v>
      </c>
      <c r="G225" s="173" t="s">
        <v>264</v>
      </c>
      <c r="H225" s="174">
        <v>1</v>
      </c>
      <c r="I225" s="175">
        <v>1043</v>
      </c>
      <c r="J225" s="176">
        <f t="shared" si="15"/>
        <v>1043</v>
      </c>
      <c r="K225" s="177"/>
      <c r="L225" s="32"/>
      <c r="M225" s="178" t="s">
        <v>1</v>
      </c>
      <c r="N225" s="179" t="s">
        <v>39</v>
      </c>
      <c r="O225" s="57"/>
      <c r="P225" s="180">
        <f t="shared" si="16"/>
        <v>0</v>
      </c>
      <c r="Q225" s="180">
        <v>1.2E-4</v>
      </c>
      <c r="R225" s="180">
        <f t="shared" si="17"/>
        <v>1.2E-4</v>
      </c>
      <c r="S225" s="180">
        <v>0</v>
      </c>
      <c r="T225" s="181">
        <f t="shared" si="18"/>
        <v>0</v>
      </c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R225" s="182" t="s">
        <v>186</v>
      </c>
      <c r="AT225" s="182" t="s">
        <v>137</v>
      </c>
      <c r="AU225" s="182" t="s">
        <v>84</v>
      </c>
      <c r="AY225" s="16" t="s">
        <v>135</v>
      </c>
      <c r="BE225" s="183">
        <f t="shared" si="19"/>
        <v>1043</v>
      </c>
      <c r="BF225" s="183">
        <f t="shared" si="20"/>
        <v>0</v>
      </c>
      <c r="BG225" s="183">
        <f t="shared" si="21"/>
        <v>0</v>
      </c>
      <c r="BH225" s="183">
        <f t="shared" si="22"/>
        <v>0</v>
      </c>
      <c r="BI225" s="183">
        <f t="shared" si="23"/>
        <v>0</v>
      </c>
      <c r="BJ225" s="16" t="s">
        <v>82</v>
      </c>
      <c r="BK225" s="183">
        <f t="shared" si="24"/>
        <v>1043</v>
      </c>
      <c r="BL225" s="16" t="s">
        <v>186</v>
      </c>
      <c r="BM225" s="182" t="s">
        <v>433</v>
      </c>
    </row>
    <row r="226" spans="1:65" s="2" customFormat="1" ht="16.5" customHeight="1" x14ac:dyDescent="0.2">
      <c r="A226" s="31"/>
      <c r="B226" s="135"/>
      <c r="C226" s="170" t="s">
        <v>434</v>
      </c>
      <c r="D226" s="170" t="s">
        <v>137</v>
      </c>
      <c r="E226" s="171" t="s">
        <v>435</v>
      </c>
      <c r="F226" s="172" t="s">
        <v>436</v>
      </c>
      <c r="G226" s="173" t="s">
        <v>264</v>
      </c>
      <c r="H226" s="174">
        <v>2</v>
      </c>
      <c r="I226" s="175">
        <v>331.40000000000003</v>
      </c>
      <c r="J226" s="176">
        <f t="shared" si="15"/>
        <v>662.8</v>
      </c>
      <c r="K226" s="177"/>
      <c r="L226" s="32"/>
      <c r="M226" s="178" t="s">
        <v>1</v>
      </c>
      <c r="N226" s="179" t="s">
        <v>39</v>
      </c>
      <c r="O226" s="57"/>
      <c r="P226" s="180">
        <f t="shared" si="16"/>
        <v>0</v>
      </c>
      <c r="Q226" s="180">
        <v>2.7E-4</v>
      </c>
      <c r="R226" s="180">
        <f t="shared" si="17"/>
        <v>5.4000000000000001E-4</v>
      </c>
      <c r="S226" s="180">
        <v>0</v>
      </c>
      <c r="T226" s="181">
        <f t="shared" si="18"/>
        <v>0</v>
      </c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R226" s="182" t="s">
        <v>186</v>
      </c>
      <c r="AT226" s="182" t="s">
        <v>137</v>
      </c>
      <c r="AU226" s="182" t="s">
        <v>84</v>
      </c>
      <c r="AY226" s="16" t="s">
        <v>135</v>
      </c>
      <c r="BE226" s="183">
        <f t="shared" si="19"/>
        <v>662.8</v>
      </c>
      <c r="BF226" s="183">
        <f t="shared" si="20"/>
        <v>0</v>
      </c>
      <c r="BG226" s="183">
        <f t="shared" si="21"/>
        <v>0</v>
      </c>
      <c r="BH226" s="183">
        <f t="shared" si="22"/>
        <v>0</v>
      </c>
      <c r="BI226" s="183">
        <f t="shared" si="23"/>
        <v>0</v>
      </c>
      <c r="BJ226" s="16" t="s">
        <v>82</v>
      </c>
      <c r="BK226" s="183">
        <f t="shared" si="24"/>
        <v>662.8</v>
      </c>
      <c r="BL226" s="16" t="s">
        <v>186</v>
      </c>
      <c r="BM226" s="182" t="s">
        <v>437</v>
      </c>
    </row>
    <row r="227" spans="1:65" s="2" customFormat="1" ht="16.5" customHeight="1" x14ac:dyDescent="0.2">
      <c r="A227" s="31"/>
      <c r="B227" s="135"/>
      <c r="C227" s="170" t="s">
        <v>438</v>
      </c>
      <c r="D227" s="170" t="s">
        <v>137</v>
      </c>
      <c r="E227" s="171" t="s">
        <v>439</v>
      </c>
      <c r="F227" s="172" t="s">
        <v>440</v>
      </c>
      <c r="G227" s="173" t="s">
        <v>264</v>
      </c>
      <c r="H227" s="174">
        <v>3</v>
      </c>
      <c r="I227" s="175">
        <v>429.1</v>
      </c>
      <c r="J227" s="176">
        <f t="shared" si="15"/>
        <v>1287.3</v>
      </c>
      <c r="K227" s="177"/>
      <c r="L227" s="32"/>
      <c r="M227" s="178" t="s">
        <v>1</v>
      </c>
      <c r="N227" s="179" t="s">
        <v>39</v>
      </c>
      <c r="O227" s="57"/>
      <c r="P227" s="180">
        <f t="shared" si="16"/>
        <v>0</v>
      </c>
      <c r="Q227" s="180">
        <v>4.0000000000000002E-4</v>
      </c>
      <c r="R227" s="180">
        <f t="shared" si="17"/>
        <v>1.2000000000000001E-3</v>
      </c>
      <c r="S227" s="180">
        <v>0</v>
      </c>
      <c r="T227" s="181">
        <f t="shared" si="18"/>
        <v>0</v>
      </c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R227" s="182" t="s">
        <v>186</v>
      </c>
      <c r="AT227" s="182" t="s">
        <v>137</v>
      </c>
      <c r="AU227" s="182" t="s">
        <v>84</v>
      </c>
      <c r="AY227" s="16" t="s">
        <v>135</v>
      </c>
      <c r="BE227" s="183">
        <f t="shared" si="19"/>
        <v>1287.3</v>
      </c>
      <c r="BF227" s="183">
        <f t="shared" si="20"/>
        <v>0</v>
      </c>
      <c r="BG227" s="183">
        <f t="shared" si="21"/>
        <v>0</v>
      </c>
      <c r="BH227" s="183">
        <f t="shared" si="22"/>
        <v>0</v>
      </c>
      <c r="BI227" s="183">
        <f t="shared" si="23"/>
        <v>0</v>
      </c>
      <c r="BJ227" s="16" t="s">
        <v>82</v>
      </c>
      <c r="BK227" s="183">
        <f t="shared" si="24"/>
        <v>1287.3</v>
      </c>
      <c r="BL227" s="16" t="s">
        <v>186</v>
      </c>
      <c r="BM227" s="182" t="s">
        <v>441</v>
      </c>
    </row>
    <row r="228" spans="1:65" s="2" customFormat="1" ht="16.5" customHeight="1" x14ac:dyDescent="0.2">
      <c r="A228" s="31"/>
      <c r="B228" s="135"/>
      <c r="C228" s="170" t="s">
        <v>442</v>
      </c>
      <c r="D228" s="170" t="s">
        <v>137</v>
      </c>
      <c r="E228" s="171" t="s">
        <v>443</v>
      </c>
      <c r="F228" s="172" t="s">
        <v>444</v>
      </c>
      <c r="G228" s="173" t="s">
        <v>264</v>
      </c>
      <c r="H228" s="174">
        <v>2</v>
      </c>
      <c r="I228" s="175">
        <v>573</v>
      </c>
      <c r="J228" s="176">
        <f t="shared" si="15"/>
        <v>1146</v>
      </c>
      <c r="K228" s="177"/>
      <c r="L228" s="32"/>
      <c r="M228" s="178" t="s">
        <v>1</v>
      </c>
      <c r="N228" s="179" t="s">
        <v>39</v>
      </c>
      <c r="O228" s="57"/>
      <c r="P228" s="180">
        <f t="shared" si="16"/>
        <v>0</v>
      </c>
      <c r="Q228" s="180">
        <v>5.6999999999999998E-4</v>
      </c>
      <c r="R228" s="180">
        <f t="shared" si="17"/>
        <v>1.14E-3</v>
      </c>
      <c r="S228" s="180">
        <v>0</v>
      </c>
      <c r="T228" s="181">
        <f t="shared" si="18"/>
        <v>0</v>
      </c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R228" s="182" t="s">
        <v>186</v>
      </c>
      <c r="AT228" s="182" t="s">
        <v>137</v>
      </c>
      <c r="AU228" s="182" t="s">
        <v>84</v>
      </c>
      <c r="AY228" s="16" t="s">
        <v>135</v>
      </c>
      <c r="BE228" s="183">
        <f t="shared" si="19"/>
        <v>1146</v>
      </c>
      <c r="BF228" s="183">
        <f t="shared" si="20"/>
        <v>0</v>
      </c>
      <c r="BG228" s="183">
        <f t="shared" si="21"/>
        <v>0</v>
      </c>
      <c r="BH228" s="183">
        <f t="shared" si="22"/>
        <v>0</v>
      </c>
      <c r="BI228" s="183">
        <f t="shared" si="23"/>
        <v>0</v>
      </c>
      <c r="BJ228" s="16" t="s">
        <v>82</v>
      </c>
      <c r="BK228" s="183">
        <f t="shared" si="24"/>
        <v>1146</v>
      </c>
      <c r="BL228" s="16" t="s">
        <v>186</v>
      </c>
      <c r="BM228" s="182" t="s">
        <v>445</v>
      </c>
    </row>
    <row r="229" spans="1:65" s="2" customFormat="1" ht="16.5" customHeight="1" x14ac:dyDescent="0.2">
      <c r="A229" s="31"/>
      <c r="B229" s="135"/>
      <c r="C229" s="170" t="s">
        <v>446</v>
      </c>
      <c r="D229" s="170" t="s">
        <v>137</v>
      </c>
      <c r="E229" s="171" t="s">
        <v>447</v>
      </c>
      <c r="F229" s="172" t="s">
        <v>448</v>
      </c>
      <c r="G229" s="173" t="s">
        <v>264</v>
      </c>
      <c r="H229" s="174">
        <v>3</v>
      </c>
      <c r="I229" s="175">
        <v>780.1</v>
      </c>
      <c r="J229" s="176">
        <f t="shared" si="15"/>
        <v>2340.3000000000002</v>
      </c>
      <c r="K229" s="177"/>
      <c r="L229" s="32"/>
      <c r="M229" s="178" t="s">
        <v>1</v>
      </c>
      <c r="N229" s="179" t="s">
        <v>39</v>
      </c>
      <c r="O229" s="57"/>
      <c r="P229" s="180">
        <f t="shared" si="16"/>
        <v>0</v>
      </c>
      <c r="Q229" s="180">
        <v>8.0000000000000004E-4</v>
      </c>
      <c r="R229" s="180">
        <f t="shared" si="17"/>
        <v>2.4000000000000002E-3</v>
      </c>
      <c r="S229" s="180">
        <v>0</v>
      </c>
      <c r="T229" s="181">
        <f t="shared" si="18"/>
        <v>0</v>
      </c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R229" s="182" t="s">
        <v>186</v>
      </c>
      <c r="AT229" s="182" t="s">
        <v>137</v>
      </c>
      <c r="AU229" s="182" t="s">
        <v>84</v>
      </c>
      <c r="AY229" s="16" t="s">
        <v>135</v>
      </c>
      <c r="BE229" s="183">
        <f t="shared" si="19"/>
        <v>2340.3000000000002</v>
      </c>
      <c r="BF229" s="183">
        <f t="shared" si="20"/>
        <v>0</v>
      </c>
      <c r="BG229" s="183">
        <f t="shared" si="21"/>
        <v>0</v>
      </c>
      <c r="BH229" s="183">
        <f t="shared" si="22"/>
        <v>0</v>
      </c>
      <c r="BI229" s="183">
        <f t="shared" si="23"/>
        <v>0</v>
      </c>
      <c r="BJ229" s="16" t="s">
        <v>82</v>
      </c>
      <c r="BK229" s="183">
        <f t="shared" si="24"/>
        <v>2340.3000000000002</v>
      </c>
      <c r="BL229" s="16" t="s">
        <v>186</v>
      </c>
      <c r="BM229" s="182" t="s">
        <v>449</v>
      </c>
    </row>
    <row r="230" spans="1:65" s="2" customFormat="1" ht="16.5" customHeight="1" x14ac:dyDescent="0.2">
      <c r="A230" s="31"/>
      <c r="B230" s="135"/>
      <c r="C230" s="170" t="s">
        <v>450</v>
      </c>
      <c r="D230" s="170" t="s">
        <v>137</v>
      </c>
      <c r="E230" s="171" t="s">
        <v>451</v>
      </c>
      <c r="F230" s="172" t="s">
        <v>452</v>
      </c>
      <c r="G230" s="173" t="s">
        <v>264</v>
      </c>
      <c r="H230" s="174">
        <v>3</v>
      </c>
      <c r="I230" s="175">
        <v>253.8</v>
      </c>
      <c r="J230" s="176">
        <f t="shared" si="15"/>
        <v>761.4</v>
      </c>
      <c r="K230" s="177"/>
      <c r="L230" s="32"/>
      <c r="M230" s="178" t="s">
        <v>1</v>
      </c>
      <c r="N230" s="179" t="s">
        <v>39</v>
      </c>
      <c r="O230" s="57"/>
      <c r="P230" s="180">
        <f t="shared" si="16"/>
        <v>0</v>
      </c>
      <c r="Q230" s="180">
        <v>2.3000000000000001E-4</v>
      </c>
      <c r="R230" s="180">
        <f t="shared" si="17"/>
        <v>6.9000000000000008E-4</v>
      </c>
      <c r="S230" s="180">
        <v>0</v>
      </c>
      <c r="T230" s="181">
        <f t="shared" si="18"/>
        <v>0</v>
      </c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R230" s="182" t="s">
        <v>186</v>
      </c>
      <c r="AT230" s="182" t="s">
        <v>137</v>
      </c>
      <c r="AU230" s="182" t="s">
        <v>84</v>
      </c>
      <c r="AY230" s="16" t="s">
        <v>135</v>
      </c>
      <c r="BE230" s="183">
        <f t="shared" si="19"/>
        <v>761.4</v>
      </c>
      <c r="BF230" s="183">
        <f t="shared" si="20"/>
        <v>0</v>
      </c>
      <c r="BG230" s="183">
        <f t="shared" si="21"/>
        <v>0</v>
      </c>
      <c r="BH230" s="183">
        <f t="shared" si="22"/>
        <v>0</v>
      </c>
      <c r="BI230" s="183">
        <f t="shared" si="23"/>
        <v>0</v>
      </c>
      <c r="BJ230" s="16" t="s">
        <v>82</v>
      </c>
      <c r="BK230" s="183">
        <f t="shared" si="24"/>
        <v>761.4</v>
      </c>
      <c r="BL230" s="16" t="s">
        <v>186</v>
      </c>
      <c r="BM230" s="182" t="s">
        <v>453</v>
      </c>
    </row>
    <row r="231" spans="1:65" s="2" customFormat="1" ht="16.5" customHeight="1" x14ac:dyDescent="0.2">
      <c r="A231" s="31"/>
      <c r="B231" s="135"/>
      <c r="C231" s="170" t="s">
        <v>454</v>
      </c>
      <c r="D231" s="170" t="s">
        <v>137</v>
      </c>
      <c r="E231" s="171" t="s">
        <v>455</v>
      </c>
      <c r="F231" s="172" t="s">
        <v>456</v>
      </c>
      <c r="G231" s="173" t="s">
        <v>264</v>
      </c>
      <c r="H231" s="174">
        <v>6</v>
      </c>
      <c r="I231" s="175">
        <v>355.40000000000003</v>
      </c>
      <c r="J231" s="176">
        <f t="shared" si="15"/>
        <v>2132.4</v>
      </c>
      <c r="K231" s="177"/>
      <c r="L231" s="32"/>
      <c r="M231" s="178" t="s">
        <v>1</v>
      </c>
      <c r="N231" s="179" t="s">
        <v>39</v>
      </c>
      <c r="O231" s="57"/>
      <c r="P231" s="180">
        <f t="shared" si="16"/>
        <v>0</v>
      </c>
      <c r="Q231" s="180">
        <v>3.5E-4</v>
      </c>
      <c r="R231" s="180">
        <f t="shared" si="17"/>
        <v>2.0999999999999999E-3</v>
      </c>
      <c r="S231" s="180">
        <v>0</v>
      </c>
      <c r="T231" s="181">
        <f t="shared" si="18"/>
        <v>0</v>
      </c>
      <c r="U231" s="31"/>
      <c r="V231" s="31"/>
      <c r="W231" s="31"/>
      <c r="X231" s="31"/>
      <c r="Y231" s="31"/>
      <c r="Z231" s="31"/>
      <c r="AA231" s="31"/>
      <c r="AB231" s="31"/>
      <c r="AC231" s="31"/>
      <c r="AD231" s="31"/>
      <c r="AE231" s="31"/>
      <c r="AR231" s="182" t="s">
        <v>186</v>
      </c>
      <c r="AT231" s="182" t="s">
        <v>137</v>
      </c>
      <c r="AU231" s="182" t="s">
        <v>84</v>
      </c>
      <c r="AY231" s="16" t="s">
        <v>135</v>
      </c>
      <c r="BE231" s="183">
        <f t="shared" si="19"/>
        <v>2132.4</v>
      </c>
      <c r="BF231" s="183">
        <f t="shared" si="20"/>
        <v>0</v>
      </c>
      <c r="BG231" s="183">
        <f t="shared" si="21"/>
        <v>0</v>
      </c>
      <c r="BH231" s="183">
        <f t="shared" si="22"/>
        <v>0</v>
      </c>
      <c r="BI231" s="183">
        <f t="shared" si="23"/>
        <v>0</v>
      </c>
      <c r="BJ231" s="16" t="s">
        <v>82</v>
      </c>
      <c r="BK231" s="183">
        <f t="shared" si="24"/>
        <v>2132.4</v>
      </c>
      <c r="BL231" s="16" t="s">
        <v>186</v>
      </c>
      <c r="BM231" s="182" t="s">
        <v>457</v>
      </c>
    </row>
    <row r="232" spans="1:65" s="2" customFormat="1" ht="16.5" customHeight="1" x14ac:dyDescent="0.2">
      <c r="A232" s="31"/>
      <c r="B232" s="135"/>
      <c r="C232" s="170" t="s">
        <v>458</v>
      </c>
      <c r="D232" s="170" t="s">
        <v>137</v>
      </c>
      <c r="E232" s="171" t="s">
        <v>459</v>
      </c>
      <c r="F232" s="172" t="s">
        <v>460</v>
      </c>
      <c r="G232" s="173" t="s">
        <v>264</v>
      </c>
      <c r="H232" s="174">
        <v>3</v>
      </c>
      <c r="I232" s="175">
        <v>511.3</v>
      </c>
      <c r="J232" s="176">
        <f t="shared" si="15"/>
        <v>1533.9</v>
      </c>
      <c r="K232" s="177"/>
      <c r="L232" s="32"/>
      <c r="M232" s="178" t="s">
        <v>1</v>
      </c>
      <c r="N232" s="179" t="s">
        <v>39</v>
      </c>
      <c r="O232" s="57"/>
      <c r="P232" s="180">
        <f t="shared" si="16"/>
        <v>0</v>
      </c>
      <c r="Q232" s="180">
        <v>5.5000000000000003E-4</v>
      </c>
      <c r="R232" s="180">
        <f t="shared" si="17"/>
        <v>1.65E-3</v>
      </c>
      <c r="S232" s="180">
        <v>0</v>
      </c>
      <c r="T232" s="181">
        <f t="shared" si="18"/>
        <v>0</v>
      </c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R232" s="182" t="s">
        <v>186</v>
      </c>
      <c r="AT232" s="182" t="s">
        <v>137</v>
      </c>
      <c r="AU232" s="182" t="s">
        <v>84</v>
      </c>
      <c r="AY232" s="16" t="s">
        <v>135</v>
      </c>
      <c r="BE232" s="183">
        <f t="shared" si="19"/>
        <v>1533.9</v>
      </c>
      <c r="BF232" s="183">
        <f t="shared" si="20"/>
        <v>0</v>
      </c>
      <c r="BG232" s="183">
        <f t="shared" si="21"/>
        <v>0</v>
      </c>
      <c r="BH232" s="183">
        <f t="shared" si="22"/>
        <v>0</v>
      </c>
      <c r="BI232" s="183">
        <f t="shared" si="23"/>
        <v>0</v>
      </c>
      <c r="BJ232" s="16" t="s">
        <v>82</v>
      </c>
      <c r="BK232" s="183">
        <f t="shared" si="24"/>
        <v>1533.9</v>
      </c>
      <c r="BL232" s="16" t="s">
        <v>186</v>
      </c>
      <c r="BM232" s="182" t="s">
        <v>461</v>
      </c>
    </row>
    <row r="233" spans="1:65" s="2" customFormat="1" ht="16.5" customHeight="1" x14ac:dyDescent="0.2">
      <c r="A233" s="31"/>
      <c r="B233" s="135"/>
      <c r="C233" s="170" t="s">
        <v>462</v>
      </c>
      <c r="D233" s="170" t="s">
        <v>137</v>
      </c>
      <c r="E233" s="171" t="s">
        <v>463</v>
      </c>
      <c r="F233" s="172" t="s">
        <v>464</v>
      </c>
      <c r="G233" s="173" t="s">
        <v>264</v>
      </c>
      <c r="H233" s="174">
        <v>6</v>
      </c>
      <c r="I233" s="175">
        <v>705.5</v>
      </c>
      <c r="J233" s="176">
        <f t="shared" si="15"/>
        <v>4233</v>
      </c>
      <c r="K233" s="177"/>
      <c r="L233" s="32"/>
      <c r="M233" s="178" t="s">
        <v>1</v>
      </c>
      <c r="N233" s="179" t="s">
        <v>39</v>
      </c>
      <c r="O233" s="57"/>
      <c r="P233" s="180">
        <f t="shared" si="16"/>
        <v>0</v>
      </c>
      <c r="Q233" s="180">
        <v>7.6000000000000004E-4</v>
      </c>
      <c r="R233" s="180">
        <f t="shared" si="17"/>
        <v>4.5599999999999998E-3</v>
      </c>
      <c r="S233" s="180">
        <v>0</v>
      </c>
      <c r="T233" s="181">
        <f t="shared" si="18"/>
        <v>0</v>
      </c>
      <c r="U233" s="31"/>
      <c r="V233" s="31"/>
      <c r="W233" s="31"/>
      <c r="X233" s="31"/>
      <c r="Y233" s="31"/>
      <c r="Z233" s="31"/>
      <c r="AA233" s="31"/>
      <c r="AB233" s="31"/>
      <c r="AC233" s="31"/>
      <c r="AD233" s="31"/>
      <c r="AE233" s="31"/>
      <c r="AR233" s="182" t="s">
        <v>186</v>
      </c>
      <c r="AT233" s="182" t="s">
        <v>137</v>
      </c>
      <c r="AU233" s="182" t="s">
        <v>84</v>
      </c>
      <c r="AY233" s="16" t="s">
        <v>135</v>
      </c>
      <c r="BE233" s="183">
        <f t="shared" si="19"/>
        <v>4233</v>
      </c>
      <c r="BF233" s="183">
        <f t="shared" si="20"/>
        <v>0</v>
      </c>
      <c r="BG233" s="183">
        <f t="shared" si="21"/>
        <v>0</v>
      </c>
      <c r="BH233" s="183">
        <f t="shared" si="22"/>
        <v>0</v>
      </c>
      <c r="BI233" s="183">
        <f t="shared" si="23"/>
        <v>0</v>
      </c>
      <c r="BJ233" s="16" t="s">
        <v>82</v>
      </c>
      <c r="BK233" s="183">
        <f t="shared" si="24"/>
        <v>4233</v>
      </c>
      <c r="BL233" s="16" t="s">
        <v>186</v>
      </c>
      <c r="BM233" s="182" t="s">
        <v>465</v>
      </c>
    </row>
    <row r="234" spans="1:65" s="2" customFormat="1" ht="16.5" customHeight="1" x14ac:dyDescent="0.2">
      <c r="A234" s="31"/>
      <c r="B234" s="135"/>
      <c r="C234" s="170" t="s">
        <v>466</v>
      </c>
      <c r="D234" s="170" t="s">
        <v>137</v>
      </c>
      <c r="E234" s="171" t="s">
        <v>467</v>
      </c>
      <c r="F234" s="172" t="s">
        <v>468</v>
      </c>
      <c r="G234" s="173" t="s">
        <v>264</v>
      </c>
      <c r="H234" s="174">
        <v>3</v>
      </c>
      <c r="I234" s="175">
        <v>371.40000000000003</v>
      </c>
      <c r="J234" s="176">
        <f t="shared" si="15"/>
        <v>1114.2</v>
      </c>
      <c r="K234" s="177"/>
      <c r="L234" s="32"/>
      <c r="M234" s="178" t="s">
        <v>1</v>
      </c>
      <c r="N234" s="179" t="s">
        <v>39</v>
      </c>
      <c r="O234" s="57"/>
      <c r="P234" s="180">
        <f t="shared" si="16"/>
        <v>0</v>
      </c>
      <c r="Q234" s="180">
        <v>4.0000000000000002E-4</v>
      </c>
      <c r="R234" s="180">
        <f t="shared" si="17"/>
        <v>1.2000000000000001E-3</v>
      </c>
      <c r="S234" s="180">
        <v>0</v>
      </c>
      <c r="T234" s="181">
        <f t="shared" si="18"/>
        <v>0</v>
      </c>
      <c r="U234" s="31"/>
      <c r="V234" s="31"/>
      <c r="W234" s="31"/>
      <c r="X234" s="31"/>
      <c r="Y234" s="31"/>
      <c r="Z234" s="31"/>
      <c r="AA234" s="31"/>
      <c r="AB234" s="31"/>
      <c r="AC234" s="31"/>
      <c r="AD234" s="31"/>
      <c r="AE234" s="31"/>
      <c r="AR234" s="182" t="s">
        <v>186</v>
      </c>
      <c r="AT234" s="182" t="s">
        <v>137</v>
      </c>
      <c r="AU234" s="182" t="s">
        <v>84</v>
      </c>
      <c r="AY234" s="16" t="s">
        <v>135</v>
      </c>
      <c r="BE234" s="183">
        <f t="shared" si="19"/>
        <v>1114.2</v>
      </c>
      <c r="BF234" s="183">
        <f t="shared" si="20"/>
        <v>0</v>
      </c>
      <c r="BG234" s="183">
        <f t="shared" si="21"/>
        <v>0</v>
      </c>
      <c r="BH234" s="183">
        <f t="shared" si="22"/>
        <v>0</v>
      </c>
      <c r="BI234" s="183">
        <f t="shared" si="23"/>
        <v>0</v>
      </c>
      <c r="BJ234" s="16" t="s">
        <v>82</v>
      </c>
      <c r="BK234" s="183">
        <f t="shared" si="24"/>
        <v>1114.2</v>
      </c>
      <c r="BL234" s="16" t="s">
        <v>186</v>
      </c>
      <c r="BM234" s="182" t="s">
        <v>469</v>
      </c>
    </row>
    <row r="235" spans="1:65" s="2" customFormat="1" ht="21.75" customHeight="1" x14ac:dyDescent="0.2">
      <c r="A235" s="31"/>
      <c r="B235" s="135"/>
      <c r="C235" s="170" t="s">
        <v>470</v>
      </c>
      <c r="D235" s="170" t="s">
        <v>137</v>
      </c>
      <c r="E235" s="171" t="s">
        <v>471</v>
      </c>
      <c r="F235" s="172" t="s">
        <v>472</v>
      </c>
      <c r="G235" s="173" t="s">
        <v>264</v>
      </c>
      <c r="H235" s="174">
        <v>1</v>
      </c>
      <c r="I235" s="175">
        <v>15255.7</v>
      </c>
      <c r="J235" s="176">
        <f t="shared" si="15"/>
        <v>15255.7</v>
      </c>
      <c r="K235" s="177"/>
      <c r="L235" s="32"/>
      <c r="M235" s="178" t="s">
        <v>1</v>
      </c>
      <c r="N235" s="179" t="s">
        <v>39</v>
      </c>
      <c r="O235" s="57"/>
      <c r="P235" s="180">
        <f t="shared" si="16"/>
        <v>0</v>
      </c>
      <c r="Q235" s="180">
        <v>3.47E-3</v>
      </c>
      <c r="R235" s="180">
        <f t="shared" si="17"/>
        <v>3.47E-3</v>
      </c>
      <c r="S235" s="180">
        <v>0</v>
      </c>
      <c r="T235" s="181">
        <f t="shared" si="18"/>
        <v>0</v>
      </c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  <c r="AR235" s="182" t="s">
        <v>186</v>
      </c>
      <c r="AT235" s="182" t="s">
        <v>137</v>
      </c>
      <c r="AU235" s="182" t="s">
        <v>84</v>
      </c>
      <c r="AY235" s="16" t="s">
        <v>135</v>
      </c>
      <c r="BE235" s="183">
        <f t="shared" si="19"/>
        <v>15255.7</v>
      </c>
      <c r="BF235" s="183">
        <f t="shared" si="20"/>
        <v>0</v>
      </c>
      <c r="BG235" s="183">
        <f t="shared" si="21"/>
        <v>0</v>
      </c>
      <c r="BH235" s="183">
        <f t="shared" si="22"/>
        <v>0</v>
      </c>
      <c r="BI235" s="183">
        <f t="shared" si="23"/>
        <v>0</v>
      </c>
      <c r="BJ235" s="16" t="s">
        <v>82</v>
      </c>
      <c r="BK235" s="183">
        <f t="shared" si="24"/>
        <v>15255.7</v>
      </c>
      <c r="BL235" s="16" t="s">
        <v>186</v>
      </c>
      <c r="BM235" s="182" t="s">
        <v>473</v>
      </c>
    </row>
    <row r="236" spans="1:65" s="2" customFormat="1" ht="16.5" customHeight="1" x14ac:dyDescent="0.2">
      <c r="A236" s="31"/>
      <c r="B236" s="135"/>
      <c r="C236" s="170" t="s">
        <v>474</v>
      </c>
      <c r="D236" s="170" t="s">
        <v>137</v>
      </c>
      <c r="E236" s="171" t="s">
        <v>475</v>
      </c>
      <c r="F236" s="172" t="s">
        <v>476</v>
      </c>
      <c r="G236" s="173" t="s">
        <v>264</v>
      </c>
      <c r="H236" s="174">
        <v>1</v>
      </c>
      <c r="I236" s="175">
        <v>242</v>
      </c>
      <c r="J236" s="176">
        <f t="shared" si="15"/>
        <v>242</v>
      </c>
      <c r="K236" s="177"/>
      <c r="L236" s="32"/>
      <c r="M236" s="178" t="s">
        <v>1</v>
      </c>
      <c r="N236" s="179" t="s">
        <v>39</v>
      </c>
      <c r="O236" s="57"/>
      <c r="P236" s="180">
        <f t="shared" si="16"/>
        <v>0</v>
      </c>
      <c r="Q236" s="180">
        <v>2.2000000000000001E-4</v>
      </c>
      <c r="R236" s="180">
        <f t="shared" si="17"/>
        <v>2.2000000000000001E-4</v>
      </c>
      <c r="S236" s="180">
        <v>0</v>
      </c>
      <c r="T236" s="181">
        <f t="shared" si="18"/>
        <v>0</v>
      </c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R236" s="182" t="s">
        <v>186</v>
      </c>
      <c r="AT236" s="182" t="s">
        <v>137</v>
      </c>
      <c r="AU236" s="182" t="s">
        <v>84</v>
      </c>
      <c r="AY236" s="16" t="s">
        <v>135</v>
      </c>
      <c r="BE236" s="183">
        <f t="shared" si="19"/>
        <v>242</v>
      </c>
      <c r="BF236" s="183">
        <f t="shared" si="20"/>
        <v>0</v>
      </c>
      <c r="BG236" s="183">
        <f t="shared" si="21"/>
        <v>0</v>
      </c>
      <c r="BH236" s="183">
        <f t="shared" si="22"/>
        <v>0</v>
      </c>
      <c r="BI236" s="183">
        <f t="shared" si="23"/>
        <v>0</v>
      </c>
      <c r="BJ236" s="16" t="s">
        <v>82</v>
      </c>
      <c r="BK236" s="183">
        <f t="shared" si="24"/>
        <v>242</v>
      </c>
      <c r="BL236" s="16" t="s">
        <v>186</v>
      </c>
      <c r="BM236" s="182" t="s">
        <v>477</v>
      </c>
    </row>
    <row r="237" spans="1:65" s="2" customFormat="1" ht="16.5" customHeight="1" x14ac:dyDescent="0.2">
      <c r="A237" s="31"/>
      <c r="B237" s="135"/>
      <c r="C237" s="170" t="s">
        <v>478</v>
      </c>
      <c r="D237" s="170" t="s">
        <v>137</v>
      </c>
      <c r="E237" s="171" t="s">
        <v>479</v>
      </c>
      <c r="F237" s="172" t="s">
        <v>480</v>
      </c>
      <c r="G237" s="173" t="s">
        <v>481</v>
      </c>
      <c r="H237" s="174">
        <v>3</v>
      </c>
      <c r="I237" s="175">
        <v>8688.6</v>
      </c>
      <c r="J237" s="176">
        <f t="shared" si="15"/>
        <v>26065.8</v>
      </c>
      <c r="K237" s="177"/>
      <c r="L237" s="32"/>
      <c r="M237" s="178" t="s">
        <v>1</v>
      </c>
      <c r="N237" s="179" t="s">
        <v>39</v>
      </c>
      <c r="O237" s="57"/>
      <c r="P237" s="180">
        <f t="shared" si="16"/>
        <v>0</v>
      </c>
      <c r="Q237" s="180">
        <v>2.92E-2</v>
      </c>
      <c r="R237" s="180">
        <f t="shared" si="17"/>
        <v>8.7599999999999997E-2</v>
      </c>
      <c r="S237" s="180">
        <v>0</v>
      </c>
      <c r="T237" s="181">
        <f t="shared" si="18"/>
        <v>0</v>
      </c>
      <c r="U237" s="31"/>
      <c r="V237" s="31"/>
      <c r="W237" s="31"/>
      <c r="X237" s="31"/>
      <c r="Y237" s="31"/>
      <c r="Z237" s="31"/>
      <c r="AA237" s="31"/>
      <c r="AB237" s="31"/>
      <c r="AC237" s="31"/>
      <c r="AD237" s="31"/>
      <c r="AE237" s="31"/>
      <c r="AR237" s="182" t="s">
        <v>186</v>
      </c>
      <c r="AT237" s="182" t="s">
        <v>137</v>
      </c>
      <c r="AU237" s="182" t="s">
        <v>84</v>
      </c>
      <c r="AY237" s="16" t="s">
        <v>135</v>
      </c>
      <c r="BE237" s="183">
        <f t="shared" si="19"/>
        <v>26065.8</v>
      </c>
      <c r="BF237" s="183">
        <f t="shared" si="20"/>
        <v>0</v>
      </c>
      <c r="BG237" s="183">
        <f t="shared" si="21"/>
        <v>0</v>
      </c>
      <c r="BH237" s="183">
        <f t="shared" si="22"/>
        <v>0</v>
      </c>
      <c r="BI237" s="183">
        <f t="shared" si="23"/>
        <v>0</v>
      </c>
      <c r="BJ237" s="16" t="s">
        <v>82</v>
      </c>
      <c r="BK237" s="183">
        <f t="shared" si="24"/>
        <v>26065.8</v>
      </c>
      <c r="BL237" s="16" t="s">
        <v>186</v>
      </c>
      <c r="BM237" s="182" t="s">
        <v>482</v>
      </c>
    </row>
    <row r="238" spans="1:65" s="2" customFormat="1" ht="16.5" customHeight="1" x14ac:dyDescent="0.2">
      <c r="A238" s="31"/>
      <c r="B238" s="135"/>
      <c r="C238" s="170" t="s">
        <v>483</v>
      </c>
      <c r="D238" s="170" t="s">
        <v>137</v>
      </c>
      <c r="E238" s="171" t="s">
        <v>484</v>
      </c>
      <c r="F238" s="172" t="s">
        <v>485</v>
      </c>
      <c r="G238" s="173" t="s">
        <v>185</v>
      </c>
      <c r="H238" s="174">
        <v>100</v>
      </c>
      <c r="I238" s="175">
        <v>65.2</v>
      </c>
      <c r="J238" s="176">
        <f t="shared" si="15"/>
        <v>6520</v>
      </c>
      <c r="K238" s="177"/>
      <c r="L238" s="32"/>
      <c r="M238" s="178" t="s">
        <v>1</v>
      </c>
      <c r="N238" s="179" t="s">
        <v>39</v>
      </c>
      <c r="O238" s="57"/>
      <c r="P238" s="180">
        <f t="shared" si="16"/>
        <v>0</v>
      </c>
      <c r="Q238" s="180">
        <v>0</v>
      </c>
      <c r="R238" s="180">
        <f t="shared" si="17"/>
        <v>0</v>
      </c>
      <c r="S238" s="180">
        <v>2.1299999999999999E-3</v>
      </c>
      <c r="T238" s="181">
        <f t="shared" si="18"/>
        <v>0.21299999999999999</v>
      </c>
      <c r="U238" s="31"/>
      <c r="V238" s="31"/>
      <c r="W238" s="31"/>
      <c r="X238" s="31"/>
      <c r="Y238" s="31"/>
      <c r="Z238" s="31"/>
      <c r="AA238" s="31"/>
      <c r="AB238" s="31"/>
      <c r="AC238" s="31"/>
      <c r="AD238" s="31"/>
      <c r="AE238" s="31"/>
      <c r="AR238" s="182" t="s">
        <v>186</v>
      </c>
      <c r="AT238" s="182" t="s">
        <v>137</v>
      </c>
      <c r="AU238" s="182" t="s">
        <v>84</v>
      </c>
      <c r="AY238" s="16" t="s">
        <v>135</v>
      </c>
      <c r="BE238" s="183">
        <f t="shared" si="19"/>
        <v>6520</v>
      </c>
      <c r="BF238" s="183">
        <f t="shared" si="20"/>
        <v>0</v>
      </c>
      <c r="BG238" s="183">
        <f t="shared" si="21"/>
        <v>0</v>
      </c>
      <c r="BH238" s="183">
        <f t="shared" si="22"/>
        <v>0</v>
      </c>
      <c r="BI238" s="183">
        <f t="shared" si="23"/>
        <v>0</v>
      </c>
      <c r="BJ238" s="16" t="s">
        <v>82</v>
      </c>
      <c r="BK238" s="183">
        <f t="shared" si="24"/>
        <v>6520</v>
      </c>
      <c r="BL238" s="16" t="s">
        <v>186</v>
      </c>
      <c r="BM238" s="182" t="s">
        <v>486</v>
      </c>
    </row>
    <row r="239" spans="1:65" s="2" customFormat="1" ht="16.5" customHeight="1" x14ac:dyDescent="0.2">
      <c r="A239" s="31"/>
      <c r="B239" s="135"/>
      <c r="C239" s="170" t="s">
        <v>487</v>
      </c>
      <c r="D239" s="170" t="s">
        <v>137</v>
      </c>
      <c r="E239" s="171" t="s">
        <v>488</v>
      </c>
      <c r="F239" s="172" t="s">
        <v>489</v>
      </c>
      <c r="G239" s="173" t="s">
        <v>185</v>
      </c>
      <c r="H239" s="174">
        <v>250</v>
      </c>
      <c r="I239" s="175">
        <v>90.100000000000009</v>
      </c>
      <c r="J239" s="176">
        <f t="shared" si="15"/>
        <v>22525</v>
      </c>
      <c r="K239" s="177"/>
      <c r="L239" s="32"/>
      <c r="M239" s="178" t="s">
        <v>1</v>
      </c>
      <c r="N239" s="179" t="s">
        <v>39</v>
      </c>
      <c r="O239" s="57"/>
      <c r="P239" s="180">
        <f t="shared" si="16"/>
        <v>0</v>
      </c>
      <c r="Q239" s="180">
        <v>0</v>
      </c>
      <c r="R239" s="180">
        <f t="shared" si="17"/>
        <v>0</v>
      </c>
      <c r="S239" s="180">
        <v>6.7000000000000002E-3</v>
      </c>
      <c r="T239" s="181">
        <f t="shared" si="18"/>
        <v>1.675</v>
      </c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R239" s="182" t="s">
        <v>186</v>
      </c>
      <c r="AT239" s="182" t="s">
        <v>137</v>
      </c>
      <c r="AU239" s="182" t="s">
        <v>84</v>
      </c>
      <c r="AY239" s="16" t="s">
        <v>135</v>
      </c>
      <c r="BE239" s="183">
        <f t="shared" si="19"/>
        <v>22525</v>
      </c>
      <c r="BF239" s="183">
        <f t="shared" si="20"/>
        <v>0</v>
      </c>
      <c r="BG239" s="183">
        <f t="shared" si="21"/>
        <v>0</v>
      </c>
      <c r="BH239" s="183">
        <f t="shared" si="22"/>
        <v>0</v>
      </c>
      <c r="BI239" s="183">
        <f t="shared" si="23"/>
        <v>0</v>
      </c>
      <c r="BJ239" s="16" t="s">
        <v>82</v>
      </c>
      <c r="BK239" s="183">
        <f t="shared" si="24"/>
        <v>22525</v>
      </c>
      <c r="BL239" s="16" t="s">
        <v>186</v>
      </c>
      <c r="BM239" s="182" t="s">
        <v>490</v>
      </c>
    </row>
    <row r="240" spans="1:65" s="2" customFormat="1" ht="16.5" customHeight="1" x14ac:dyDescent="0.2">
      <c r="A240" s="31"/>
      <c r="B240" s="135"/>
      <c r="C240" s="170" t="s">
        <v>491</v>
      </c>
      <c r="D240" s="170" t="s">
        <v>137</v>
      </c>
      <c r="E240" s="171" t="s">
        <v>492</v>
      </c>
      <c r="F240" s="172" t="s">
        <v>493</v>
      </c>
      <c r="G240" s="173" t="s">
        <v>264</v>
      </c>
      <c r="H240" s="174">
        <v>4</v>
      </c>
      <c r="I240" s="175">
        <v>23.400000000000002</v>
      </c>
      <c r="J240" s="176">
        <f t="shared" si="15"/>
        <v>93.6</v>
      </c>
      <c r="K240" s="177"/>
      <c r="L240" s="32"/>
      <c r="M240" s="178" t="s">
        <v>1</v>
      </c>
      <c r="N240" s="179" t="s">
        <v>39</v>
      </c>
      <c r="O240" s="57"/>
      <c r="P240" s="180">
        <f t="shared" si="16"/>
        <v>0</v>
      </c>
      <c r="Q240" s="180">
        <v>0</v>
      </c>
      <c r="R240" s="180">
        <f t="shared" si="17"/>
        <v>0</v>
      </c>
      <c r="S240" s="180">
        <v>5.4900000000000001E-3</v>
      </c>
      <c r="T240" s="181">
        <f t="shared" si="18"/>
        <v>2.196E-2</v>
      </c>
      <c r="U240" s="31"/>
      <c r="V240" s="31"/>
      <c r="W240" s="31"/>
      <c r="X240" s="31"/>
      <c r="Y240" s="31"/>
      <c r="Z240" s="31"/>
      <c r="AA240" s="31"/>
      <c r="AB240" s="31"/>
      <c r="AC240" s="31"/>
      <c r="AD240" s="31"/>
      <c r="AE240" s="31"/>
      <c r="AR240" s="182" t="s">
        <v>186</v>
      </c>
      <c r="AT240" s="182" t="s">
        <v>137</v>
      </c>
      <c r="AU240" s="182" t="s">
        <v>84</v>
      </c>
      <c r="AY240" s="16" t="s">
        <v>135</v>
      </c>
      <c r="BE240" s="183">
        <f t="shared" si="19"/>
        <v>93.6</v>
      </c>
      <c r="BF240" s="183">
        <f t="shared" si="20"/>
        <v>0</v>
      </c>
      <c r="BG240" s="183">
        <f t="shared" si="21"/>
        <v>0</v>
      </c>
      <c r="BH240" s="183">
        <f t="shared" si="22"/>
        <v>0</v>
      </c>
      <c r="BI240" s="183">
        <f t="shared" si="23"/>
        <v>0</v>
      </c>
      <c r="BJ240" s="16" t="s">
        <v>82</v>
      </c>
      <c r="BK240" s="183">
        <f t="shared" si="24"/>
        <v>93.6</v>
      </c>
      <c r="BL240" s="16" t="s">
        <v>186</v>
      </c>
      <c r="BM240" s="182" t="s">
        <v>494</v>
      </c>
    </row>
    <row r="241" spans="1:65" s="2" customFormat="1" ht="16.5" customHeight="1" x14ac:dyDescent="0.2">
      <c r="A241" s="31"/>
      <c r="B241" s="135"/>
      <c r="C241" s="170" t="s">
        <v>495</v>
      </c>
      <c r="D241" s="170" t="s">
        <v>137</v>
      </c>
      <c r="E241" s="171" t="s">
        <v>496</v>
      </c>
      <c r="F241" s="172" t="s">
        <v>740</v>
      </c>
      <c r="G241" s="173" t="s">
        <v>315</v>
      </c>
      <c r="H241" s="174">
        <v>1</v>
      </c>
      <c r="I241" s="175">
        <v>298.5</v>
      </c>
      <c r="J241" s="176">
        <f t="shared" si="15"/>
        <v>298.5</v>
      </c>
      <c r="K241" s="177"/>
      <c r="L241" s="32"/>
      <c r="M241" s="178" t="s">
        <v>1</v>
      </c>
      <c r="N241" s="179" t="s">
        <v>39</v>
      </c>
      <c r="O241" s="57"/>
      <c r="P241" s="180">
        <f t="shared" si="16"/>
        <v>0</v>
      </c>
      <c r="Q241" s="180">
        <v>9.5E-4</v>
      </c>
      <c r="R241" s="180">
        <f t="shared" si="17"/>
        <v>9.5E-4</v>
      </c>
      <c r="S241" s="180">
        <v>0</v>
      </c>
      <c r="T241" s="181">
        <f t="shared" si="18"/>
        <v>0</v>
      </c>
      <c r="U241" s="31"/>
      <c r="V241" s="31"/>
      <c r="W241" s="31"/>
      <c r="X241" s="31"/>
      <c r="Y241" s="31"/>
      <c r="Z241" s="31"/>
      <c r="AA241" s="31"/>
      <c r="AB241" s="31"/>
      <c r="AC241" s="31"/>
      <c r="AD241" s="31"/>
      <c r="AE241" s="31"/>
      <c r="AR241" s="182" t="s">
        <v>186</v>
      </c>
      <c r="AT241" s="182" t="s">
        <v>137</v>
      </c>
      <c r="AU241" s="182" t="s">
        <v>84</v>
      </c>
      <c r="AY241" s="16" t="s">
        <v>135</v>
      </c>
      <c r="BE241" s="183">
        <f t="shared" si="19"/>
        <v>298.5</v>
      </c>
      <c r="BF241" s="183">
        <f t="shared" si="20"/>
        <v>0</v>
      </c>
      <c r="BG241" s="183">
        <f t="shared" si="21"/>
        <v>0</v>
      </c>
      <c r="BH241" s="183">
        <f t="shared" si="22"/>
        <v>0</v>
      </c>
      <c r="BI241" s="183">
        <f t="shared" si="23"/>
        <v>0</v>
      </c>
      <c r="BJ241" s="16" t="s">
        <v>82</v>
      </c>
      <c r="BK241" s="183">
        <f t="shared" si="24"/>
        <v>298.5</v>
      </c>
      <c r="BL241" s="16" t="s">
        <v>186</v>
      </c>
      <c r="BM241" s="182" t="s">
        <v>497</v>
      </c>
    </row>
    <row r="242" spans="1:65" s="2" customFormat="1" ht="16.5" customHeight="1" x14ac:dyDescent="0.2">
      <c r="A242" s="31"/>
      <c r="B242" s="135"/>
      <c r="C242" s="170" t="s">
        <v>498</v>
      </c>
      <c r="D242" s="170" t="s">
        <v>137</v>
      </c>
      <c r="E242" s="171" t="s">
        <v>499</v>
      </c>
      <c r="F242" s="172" t="s">
        <v>500</v>
      </c>
      <c r="G242" s="173" t="s">
        <v>185</v>
      </c>
      <c r="H242" s="174">
        <v>496</v>
      </c>
      <c r="I242" s="175">
        <v>47.800000000000004</v>
      </c>
      <c r="J242" s="176">
        <f t="shared" si="15"/>
        <v>23708.799999999999</v>
      </c>
      <c r="K242" s="177"/>
      <c r="L242" s="32"/>
      <c r="M242" s="178" t="s">
        <v>1</v>
      </c>
      <c r="N242" s="179" t="s">
        <v>39</v>
      </c>
      <c r="O242" s="57"/>
      <c r="P242" s="180">
        <f t="shared" si="16"/>
        <v>0</v>
      </c>
      <c r="Q242" s="180">
        <v>1.9000000000000001E-4</v>
      </c>
      <c r="R242" s="180">
        <f t="shared" si="17"/>
        <v>9.4240000000000004E-2</v>
      </c>
      <c r="S242" s="180">
        <v>0</v>
      </c>
      <c r="T242" s="181">
        <f t="shared" si="18"/>
        <v>0</v>
      </c>
      <c r="U242" s="31"/>
      <c r="V242" s="31"/>
      <c r="W242" s="31"/>
      <c r="X242" s="31"/>
      <c r="Y242" s="31"/>
      <c r="Z242" s="31"/>
      <c r="AA242" s="31"/>
      <c r="AB242" s="31"/>
      <c r="AC242" s="31"/>
      <c r="AD242" s="31"/>
      <c r="AE242" s="31"/>
      <c r="AR242" s="182" t="s">
        <v>186</v>
      </c>
      <c r="AT242" s="182" t="s">
        <v>137</v>
      </c>
      <c r="AU242" s="182" t="s">
        <v>84</v>
      </c>
      <c r="AY242" s="16" t="s">
        <v>135</v>
      </c>
      <c r="BE242" s="183">
        <f t="shared" si="19"/>
        <v>23708.799999999999</v>
      </c>
      <c r="BF242" s="183">
        <f t="shared" si="20"/>
        <v>0</v>
      </c>
      <c r="BG242" s="183">
        <f t="shared" si="21"/>
        <v>0</v>
      </c>
      <c r="BH242" s="183">
        <f t="shared" si="22"/>
        <v>0</v>
      </c>
      <c r="BI242" s="183">
        <f t="shared" si="23"/>
        <v>0</v>
      </c>
      <c r="BJ242" s="16" t="s">
        <v>82</v>
      </c>
      <c r="BK242" s="183">
        <f t="shared" si="24"/>
        <v>23708.799999999999</v>
      </c>
      <c r="BL242" s="16" t="s">
        <v>186</v>
      </c>
      <c r="BM242" s="182" t="s">
        <v>501</v>
      </c>
    </row>
    <row r="243" spans="1:65" s="2" customFormat="1" ht="16.5" customHeight="1" x14ac:dyDescent="0.2">
      <c r="A243" s="31"/>
      <c r="B243" s="135"/>
      <c r="C243" s="170" t="s">
        <v>502</v>
      </c>
      <c r="D243" s="170" t="s">
        <v>137</v>
      </c>
      <c r="E243" s="171" t="s">
        <v>503</v>
      </c>
      <c r="F243" s="172" t="s">
        <v>504</v>
      </c>
      <c r="G243" s="173" t="s">
        <v>185</v>
      </c>
      <c r="H243" s="174">
        <v>496</v>
      </c>
      <c r="I243" s="175">
        <v>42.7</v>
      </c>
      <c r="J243" s="176">
        <f t="shared" si="15"/>
        <v>21179.200000000001</v>
      </c>
      <c r="K243" s="177"/>
      <c r="L243" s="32"/>
      <c r="M243" s="178" t="s">
        <v>1</v>
      </c>
      <c r="N243" s="179" t="s">
        <v>39</v>
      </c>
      <c r="O243" s="57"/>
      <c r="P243" s="180">
        <f t="shared" si="16"/>
        <v>0</v>
      </c>
      <c r="Q243" s="180">
        <v>1.0000000000000001E-5</v>
      </c>
      <c r="R243" s="180">
        <f t="shared" si="17"/>
        <v>4.96E-3</v>
      </c>
      <c r="S243" s="180">
        <v>0</v>
      </c>
      <c r="T243" s="181">
        <f t="shared" si="18"/>
        <v>0</v>
      </c>
      <c r="U243" s="31"/>
      <c r="V243" s="31"/>
      <c r="W243" s="31"/>
      <c r="X243" s="31"/>
      <c r="Y243" s="31"/>
      <c r="Z243" s="31"/>
      <c r="AA243" s="31"/>
      <c r="AB243" s="31"/>
      <c r="AC243" s="31"/>
      <c r="AD243" s="31"/>
      <c r="AE243" s="31"/>
      <c r="AR243" s="182" t="s">
        <v>186</v>
      </c>
      <c r="AT243" s="182" t="s">
        <v>137</v>
      </c>
      <c r="AU243" s="182" t="s">
        <v>84</v>
      </c>
      <c r="AY243" s="16" t="s">
        <v>135</v>
      </c>
      <c r="BE243" s="183">
        <f t="shared" si="19"/>
        <v>21179.200000000001</v>
      </c>
      <c r="BF243" s="183">
        <f t="shared" si="20"/>
        <v>0</v>
      </c>
      <c r="BG243" s="183">
        <f t="shared" si="21"/>
        <v>0</v>
      </c>
      <c r="BH243" s="183">
        <f t="shared" si="22"/>
        <v>0</v>
      </c>
      <c r="BI243" s="183">
        <f t="shared" si="23"/>
        <v>0</v>
      </c>
      <c r="BJ243" s="16" t="s">
        <v>82</v>
      </c>
      <c r="BK243" s="183">
        <f t="shared" si="24"/>
        <v>21179.200000000001</v>
      </c>
      <c r="BL243" s="16" t="s">
        <v>186</v>
      </c>
      <c r="BM243" s="182" t="s">
        <v>505</v>
      </c>
    </row>
    <row r="244" spans="1:65" s="2" customFormat="1" ht="16.5" customHeight="1" x14ac:dyDescent="0.2">
      <c r="A244" s="31"/>
      <c r="B244" s="135"/>
      <c r="C244" s="170" t="s">
        <v>506</v>
      </c>
      <c r="D244" s="170" t="s">
        <v>137</v>
      </c>
      <c r="E244" s="171" t="s">
        <v>507</v>
      </c>
      <c r="F244" s="172" t="s">
        <v>508</v>
      </c>
      <c r="G244" s="173" t="s">
        <v>155</v>
      </c>
      <c r="H244" s="174">
        <v>1.91</v>
      </c>
      <c r="I244" s="175">
        <v>2126.6</v>
      </c>
      <c r="J244" s="176">
        <f t="shared" si="15"/>
        <v>4061.81</v>
      </c>
      <c r="K244" s="177"/>
      <c r="L244" s="32"/>
      <c r="M244" s="178" t="s">
        <v>1</v>
      </c>
      <c r="N244" s="179" t="s">
        <v>39</v>
      </c>
      <c r="O244" s="57"/>
      <c r="P244" s="180">
        <f t="shared" si="16"/>
        <v>0</v>
      </c>
      <c r="Q244" s="180">
        <v>0</v>
      </c>
      <c r="R244" s="180">
        <f t="shared" si="17"/>
        <v>0</v>
      </c>
      <c r="S244" s="180">
        <v>0</v>
      </c>
      <c r="T244" s="181">
        <f t="shared" si="18"/>
        <v>0</v>
      </c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R244" s="182" t="s">
        <v>186</v>
      </c>
      <c r="AT244" s="182" t="s">
        <v>137</v>
      </c>
      <c r="AU244" s="182" t="s">
        <v>84</v>
      </c>
      <c r="AY244" s="16" t="s">
        <v>135</v>
      </c>
      <c r="BE244" s="183">
        <f t="shared" si="19"/>
        <v>4061.81</v>
      </c>
      <c r="BF244" s="183">
        <f t="shared" si="20"/>
        <v>0</v>
      </c>
      <c r="BG244" s="183">
        <f t="shared" si="21"/>
        <v>0</v>
      </c>
      <c r="BH244" s="183">
        <f t="shared" si="22"/>
        <v>0</v>
      </c>
      <c r="BI244" s="183">
        <f t="shared" si="23"/>
        <v>0</v>
      </c>
      <c r="BJ244" s="16" t="s">
        <v>82</v>
      </c>
      <c r="BK244" s="183">
        <f t="shared" si="24"/>
        <v>4061.81</v>
      </c>
      <c r="BL244" s="16" t="s">
        <v>186</v>
      </c>
      <c r="BM244" s="182" t="s">
        <v>509</v>
      </c>
    </row>
    <row r="245" spans="1:65" s="2" customFormat="1" ht="16.5" customHeight="1" x14ac:dyDescent="0.2">
      <c r="A245" s="31"/>
      <c r="B245" s="135"/>
      <c r="C245" s="170" t="s">
        <v>510</v>
      </c>
      <c r="D245" s="170" t="s">
        <v>137</v>
      </c>
      <c r="E245" s="171" t="s">
        <v>511</v>
      </c>
      <c r="F245" s="172" t="s">
        <v>512</v>
      </c>
      <c r="G245" s="173" t="s">
        <v>336</v>
      </c>
      <c r="H245" s="212">
        <v>1.2000000000000002</v>
      </c>
      <c r="I245" s="175">
        <v>4303.5030999999999</v>
      </c>
      <c r="J245" s="176">
        <f t="shared" si="15"/>
        <v>5164.2</v>
      </c>
      <c r="K245" s="177"/>
      <c r="L245" s="32"/>
      <c r="M245" s="178" t="s">
        <v>1</v>
      </c>
      <c r="N245" s="179" t="s">
        <v>39</v>
      </c>
      <c r="O245" s="57"/>
      <c r="P245" s="180">
        <f t="shared" si="16"/>
        <v>0</v>
      </c>
      <c r="Q245" s="180">
        <v>0</v>
      </c>
      <c r="R245" s="180">
        <f t="shared" si="17"/>
        <v>0</v>
      </c>
      <c r="S245" s="180">
        <v>0</v>
      </c>
      <c r="T245" s="181">
        <f t="shared" si="18"/>
        <v>0</v>
      </c>
      <c r="U245" s="31"/>
      <c r="V245" s="31"/>
      <c r="W245" s="31"/>
      <c r="X245" s="31"/>
      <c r="Y245" s="31"/>
      <c r="Z245" s="31"/>
      <c r="AA245" s="31"/>
      <c r="AB245" s="31"/>
      <c r="AC245" s="31"/>
      <c r="AD245" s="31"/>
      <c r="AE245" s="31"/>
      <c r="AR245" s="182" t="s">
        <v>186</v>
      </c>
      <c r="AT245" s="182" t="s">
        <v>137</v>
      </c>
      <c r="AU245" s="182" t="s">
        <v>84</v>
      </c>
      <c r="AY245" s="16" t="s">
        <v>135</v>
      </c>
      <c r="BE245" s="183">
        <f t="shared" si="19"/>
        <v>5164.2</v>
      </c>
      <c r="BF245" s="183">
        <f t="shared" si="20"/>
        <v>0</v>
      </c>
      <c r="BG245" s="183">
        <f t="shared" si="21"/>
        <v>0</v>
      </c>
      <c r="BH245" s="183">
        <f t="shared" si="22"/>
        <v>0</v>
      </c>
      <c r="BI245" s="183">
        <f t="shared" si="23"/>
        <v>0</v>
      </c>
      <c r="BJ245" s="16" t="s">
        <v>82</v>
      </c>
      <c r="BK245" s="183">
        <f t="shared" si="24"/>
        <v>5164.2</v>
      </c>
      <c r="BL245" s="16" t="s">
        <v>186</v>
      </c>
      <c r="BM245" s="182" t="s">
        <v>513</v>
      </c>
    </row>
    <row r="246" spans="1:65" s="12" customFormat="1" ht="22.9" customHeight="1" x14ac:dyDescent="0.2">
      <c r="B246" s="157"/>
      <c r="D246" s="158" t="s">
        <v>73</v>
      </c>
      <c r="E246" s="168" t="s">
        <v>514</v>
      </c>
      <c r="F246" s="168" t="s">
        <v>515</v>
      </c>
      <c r="I246" s="160">
        <v>0</v>
      </c>
      <c r="J246" s="169">
        <f>BK246</f>
        <v>52822.99</v>
      </c>
      <c r="L246" s="157"/>
      <c r="M246" s="162"/>
      <c r="N246" s="163"/>
      <c r="O246" s="163"/>
      <c r="P246" s="164">
        <f>SUM(P247:P252)</f>
        <v>0</v>
      </c>
      <c r="Q246" s="163"/>
      <c r="R246" s="164">
        <f>SUM(R247:R252)</f>
        <v>2.759E-2</v>
      </c>
      <c r="S246" s="163"/>
      <c r="T246" s="165">
        <f>SUM(T247:T252)</f>
        <v>0</v>
      </c>
      <c r="AR246" s="158" t="s">
        <v>84</v>
      </c>
      <c r="AT246" s="166" t="s">
        <v>73</v>
      </c>
      <c r="AU246" s="166" t="s">
        <v>82</v>
      </c>
      <c r="AY246" s="158" t="s">
        <v>135</v>
      </c>
      <c r="BK246" s="167">
        <f>SUM(BK247:BK252)</f>
        <v>52822.99</v>
      </c>
    </row>
    <row r="247" spans="1:65" s="2" customFormat="1" ht="21.75" customHeight="1" x14ac:dyDescent="0.2">
      <c r="A247" s="31"/>
      <c r="B247" s="135"/>
      <c r="C247" s="170" t="s">
        <v>516</v>
      </c>
      <c r="D247" s="170" t="s">
        <v>137</v>
      </c>
      <c r="E247" s="171" t="s">
        <v>517</v>
      </c>
      <c r="F247" s="172" t="s">
        <v>518</v>
      </c>
      <c r="G247" s="173" t="s">
        <v>481</v>
      </c>
      <c r="H247" s="174">
        <v>1</v>
      </c>
      <c r="I247" s="175">
        <v>5885</v>
      </c>
      <c r="J247" s="176">
        <f t="shared" ref="J247:J252" si="25">ROUND(I247*H247,2)</f>
        <v>5885</v>
      </c>
      <c r="K247" s="177"/>
      <c r="L247" s="32"/>
      <c r="M247" s="178" t="s">
        <v>1</v>
      </c>
      <c r="N247" s="179" t="s">
        <v>39</v>
      </c>
      <c r="O247" s="57"/>
      <c r="P247" s="180">
        <f t="shared" ref="P247:P252" si="26">O247*H247</f>
        <v>0</v>
      </c>
      <c r="Q247" s="180">
        <v>2.0300000000000001E-3</v>
      </c>
      <c r="R247" s="180">
        <f t="shared" ref="R247:R252" si="27">Q247*H247</f>
        <v>2.0300000000000001E-3</v>
      </c>
      <c r="S247" s="180">
        <v>0</v>
      </c>
      <c r="T247" s="181">
        <f t="shared" ref="T247:T252" si="28">S247*H247</f>
        <v>0</v>
      </c>
      <c r="U247" s="31"/>
      <c r="V247" s="31"/>
      <c r="W247" s="31"/>
      <c r="X247" s="31"/>
      <c r="Y247" s="31"/>
      <c r="Z247" s="31"/>
      <c r="AA247" s="31"/>
      <c r="AB247" s="31"/>
      <c r="AC247" s="31"/>
      <c r="AD247" s="31"/>
      <c r="AE247" s="31"/>
      <c r="AR247" s="182" t="s">
        <v>186</v>
      </c>
      <c r="AT247" s="182" t="s">
        <v>137</v>
      </c>
      <c r="AU247" s="182" t="s">
        <v>84</v>
      </c>
      <c r="AY247" s="16" t="s">
        <v>135</v>
      </c>
      <c r="BE247" s="183">
        <f t="shared" ref="BE247:BE252" si="29">IF(N247="základní",J247,0)</f>
        <v>5885</v>
      </c>
      <c r="BF247" s="183">
        <f t="shared" ref="BF247:BF252" si="30">IF(N247="snížená",J247,0)</f>
        <v>0</v>
      </c>
      <c r="BG247" s="183">
        <f t="shared" ref="BG247:BG252" si="31">IF(N247="zákl. přenesená",J247,0)</f>
        <v>0</v>
      </c>
      <c r="BH247" s="183">
        <f t="shared" ref="BH247:BH252" si="32">IF(N247="sníž. přenesená",J247,0)</f>
        <v>0</v>
      </c>
      <c r="BI247" s="183">
        <f t="shared" ref="BI247:BI252" si="33">IF(N247="nulová",J247,0)</f>
        <v>0</v>
      </c>
      <c r="BJ247" s="16" t="s">
        <v>82</v>
      </c>
      <c r="BK247" s="183">
        <f t="shared" ref="BK247:BK252" si="34">ROUND(I247*H247,2)</f>
        <v>5885</v>
      </c>
      <c r="BL247" s="16" t="s">
        <v>186</v>
      </c>
      <c r="BM247" s="182" t="s">
        <v>519</v>
      </c>
    </row>
    <row r="248" spans="1:65" s="2" customFormat="1" ht="16.5" customHeight="1" x14ac:dyDescent="0.2">
      <c r="A248" s="31"/>
      <c r="B248" s="135"/>
      <c r="C248" s="170" t="s">
        <v>520</v>
      </c>
      <c r="D248" s="170" t="s">
        <v>137</v>
      </c>
      <c r="E248" s="171" t="s">
        <v>521</v>
      </c>
      <c r="F248" s="172" t="s">
        <v>522</v>
      </c>
      <c r="G248" s="173" t="s">
        <v>481</v>
      </c>
      <c r="H248" s="174">
        <v>1</v>
      </c>
      <c r="I248" s="175">
        <v>10956.7</v>
      </c>
      <c r="J248" s="176">
        <f t="shared" si="25"/>
        <v>10956.7</v>
      </c>
      <c r="K248" s="177"/>
      <c r="L248" s="32"/>
      <c r="M248" s="178" t="s">
        <v>1</v>
      </c>
      <c r="N248" s="179" t="s">
        <v>39</v>
      </c>
      <c r="O248" s="57"/>
      <c r="P248" s="180">
        <f t="shared" si="26"/>
        <v>0</v>
      </c>
      <c r="Q248" s="180">
        <v>5.2199999999999998E-3</v>
      </c>
      <c r="R248" s="180">
        <f t="shared" si="27"/>
        <v>5.2199999999999998E-3</v>
      </c>
      <c r="S248" s="180">
        <v>0</v>
      </c>
      <c r="T248" s="181">
        <f t="shared" si="28"/>
        <v>0</v>
      </c>
      <c r="U248" s="31"/>
      <c r="V248" s="31"/>
      <c r="W248" s="31"/>
      <c r="X248" s="31"/>
      <c r="Y248" s="31"/>
      <c r="Z248" s="31"/>
      <c r="AA248" s="31"/>
      <c r="AB248" s="31"/>
      <c r="AC248" s="31"/>
      <c r="AD248" s="31"/>
      <c r="AE248" s="31"/>
      <c r="AR248" s="182" t="s">
        <v>186</v>
      </c>
      <c r="AT248" s="182" t="s">
        <v>137</v>
      </c>
      <c r="AU248" s="182" t="s">
        <v>84</v>
      </c>
      <c r="AY248" s="16" t="s">
        <v>135</v>
      </c>
      <c r="BE248" s="183">
        <f t="shared" si="29"/>
        <v>10956.7</v>
      </c>
      <c r="BF248" s="183">
        <f t="shared" si="30"/>
        <v>0</v>
      </c>
      <c r="BG248" s="183">
        <f t="shared" si="31"/>
        <v>0</v>
      </c>
      <c r="BH248" s="183">
        <f t="shared" si="32"/>
        <v>0</v>
      </c>
      <c r="BI248" s="183">
        <f t="shared" si="33"/>
        <v>0</v>
      </c>
      <c r="BJ248" s="16" t="s">
        <v>82</v>
      </c>
      <c r="BK248" s="183">
        <f t="shared" si="34"/>
        <v>10956.7</v>
      </c>
      <c r="BL248" s="16" t="s">
        <v>186</v>
      </c>
      <c r="BM248" s="182" t="s">
        <v>523</v>
      </c>
    </row>
    <row r="249" spans="1:65" s="2" customFormat="1" ht="21.75" customHeight="1" x14ac:dyDescent="0.2">
      <c r="A249" s="31"/>
      <c r="B249" s="135"/>
      <c r="C249" s="201" t="s">
        <v>524</v>
      </c>
      <c r="D249" s="201" t="s">
        <v>189</v>
      </c>
      <c r="E249" s="202" t="s">
        <v>525</v>
      </c>
      <c r="F249" s="203" t="s">
        <v>526</v>
      </c>
      <c r="G249" s="204" t="s">
        <v>264</v>
      </c>
      <c r="H249" s="205">
        <v>1</v>
      </c>
      <c r="I249" s="206">
        <v>31840</v>
      </c>
      <c r="J249" s="207">
        <f t="shared" si="25"/>
        <v>31840</v>
      </c>
      <c r="K249" s="208"/>
      <c r="L249" s="209"/>
      <c r="M249" s="210" t="s">
        <v>1</v>
      </c>
      <c r="N249" s="211" t="s">
        <v>39</v>
      </c>
      <c r="O249" s="57"/>
      <c r="P249" s="180">
        <f t="shared" si="26"/>
        <v>0</v>
      </c>
      <c r="Q249" s="180">
        <v>1.6299999999999999E-2</v>
      </c>
      <c r="R249" s="180">
        <f t="shared" si="27"/>
        <v>1.6299999999999999E-2</v>
      </c>
      <c r="S249" s="180">
        <v>0</v>
      </c>
      <c r="T249" s="181">
        <f t="shared" si="28"/>
        <v>0</v>
      </c>
      <c r="U249" s="31"/>
      <c r="V249" s="31"/>
      <c r="W249" s="31"/>
      <c r="X249" s="31"/>
      <c r="Y249" s="31"/>
      <c r="Z249" s="31"/>
      <c r="AA249" s="31"/>
      <c r="AB249" s="31"/>
      <c r="AC249" s="31"/>
      <c r="AD249" s="31"/>
      <c r="AE249" s="31"/>
      <c r="AR249" s="182" t="s">
        <v>192</v>
      </c>
      <c r="AT249" s="182" t="s">
        <v>189</v>
      </c>
      <c r="AU249" s="182" t="s">
        <v>84</v>
      </c>
      <c r="AY249" s="16" t="s">
        <v>135</v>
      </c>
      <c r="BE249" s="183">
        <f t="shared" si="29"/>
        <v>31840</v>
      </c>
      <c r="BF249" s="183">
        <f t="shared" si="30"/>
        <v>0</v>
      </c>
      <c r="BG249" s="183">
        <f t="shared" si="31"/>
        <v>0</v>
      </c>
      <c r="BH249" s="183">
        <f t="shared" si="32"/>
        <v>0</v>
      </c>
      <c r="BI249" s="183">
        <f t="shared" si="33"/>
        <v>0</v>
      </c>
      <c r="BJ249" s="16" t="s">
        <v>82</v>
      </c>
      <c r="BK249" s="183">
        <f t="shared" si="34"/>
        <v>31840</v>
      </c>
      <c r="BL249" s="16" t="s">
        <v>186</v>
      </c>
      <c r="BM249" s="182" t="s">
        <v>527</v>
      </c>
    </row>
    <row r="250" spans="1:65" s="2" customFormat="1" ht="16.5" customHeight="1" x14ac:dyDescent="0.2">
      <c r="A250" s="31"/>
      <c r="B250" s="135"/>
      <c r="C250" s="170" t="s">
        <v>528</v>
      </c>
      <c r="D250" s="170" t="s">
        <v>137</v>
      </c>
      <c r="E250" s="171" t="s">
        <v>529</v>
      </c>
      <c r="F250" s="172" t="s">
        <v>530</v>
      </c>
      <c r="G250" s="173" t="s">
        <v>481</v>
      </c>
      <c r="H250" s="174">
        <v>1</v>
      </c>
      <c r="I250" s="175">
        <v>1953</v>
      </c>
      <c r="J250" s="176">
        <f t="shared" si="25"/>
        <v>1953</v>
      </c>
      <c r="K250" s="177"/>
      <c r="L250" s="32"/>
      <c r="M250" s="178" t="s">
        <v>1</v>
      </c>
      <c r="N250" s="179" t="s">
        <v>39</v>
      </c>
      <c r="O250" s="57"/>
      <c r="P250" s="180">
        <f t="shared" si="26"/>
        <v>0</v>
      </c>
      <c r="Q250" s="180">
        <v>1.25E-3</v>
      </c>
      <c r="R250" s="180">
        <f t="shared" si="27"/>
        <v>1.25E-3</v>
      </c>
      <c r="S250" s="180">
        <v>0</v>
      </c>
      <c r="T250" s="181">
        <f t="shared" si="28"/>
        <v>0</v>
      </c>
      <c r="U250" s="31"/>
      <c r="V250" s="31"/>
      <c r="W250" s="31"/>
      <c r="X250" s="31"/>
      <c r="Y250" s="31"/>
      <c r="Z250" s="31"/>
      <c r="AA250" s="31"/>
      <c r="AB250" s="31"/>
      <c r="AC250" s="31"/>
      <c r="AD250" s="31"/>
      <c r="AE250" s="31"/>
      <c r="AR250" s="182" t="s">
        <v>186</v>
      </c>
      <c r="AT250" s="182" t="s">
        <v>137</v>
      </c>
      <c r="AU250" s="182" t="s">
        <v>84</v>
      </c>
      <c r="AY250" s="16" t="s">
        <v>135</v>
      </c>
      <c r="BE250" s="183">
        <f t="shared" si="29"/>
        <v>1953</v>
      </c>
      <c r="BF250" s="183">
        <f t="shared" si="30"/>
        <v>0</v>
      </c>
      <c r="BG250" s="183">
        <f t="shared" si="31"/>
        <v>0</v>
      </c>
      <c r="BH250" s="183">
        <f t="shared" si="32"/>
        <v>0</v>
      </c>
      <c r="BI250" s="183">
        <f t="shared" si="33"/>
        <v>0</v>
      </c>
      <c r="BJ250" s="16" t="s">
        <v>82</v>
      </c>
      <c r="BK250" s="183">
        <f t="shared" si="34"/>
        <v>1953</v>
      </c>
      <c r="BL250" s="16" t="s">
        <v>186</v>
      </c>
      <c r="BM250" s="182" t="s">
        <v>531</v>
      </c>
    </row>
    <row r="251" spans="1:65" s="2" customFormat="1" ht="16.5" customHeight="1" x14ac:dyDescent="0.2">
      <c r="A251" s="31"/>
      <c r="B251" s="135"/>
      <c r="C251" s="170" t="s">
        <v>532</v>
      </c>
      <c r="D251" s="170" t="s">
        <v>137</v>
      </c>
      <c r="E251" s="171" t="s">
        <v>533</v>
      </c>
      <c r="F251" s="172" t="s">
        <v>534</v>
      </c>
      <c r="G251" s="173" t="s">
        <v>481</v>
      </c>
      <c r="H251" s="174">
        <v>1</v>
      </c>
      <c r="I251" s="175">
        <v>1821.1000000000001</v>
      </c>
      <c r="J251" s="176">
        <f t="shared" si="25"/>
        <v>1821.1</v>
      </c>
      <c r="K251" s="177"/>
      <c r="L251" s="32"/>
      <c r="M251" s="178" t="s">
        <v>1</v>
      </c>
      <c r="N251" s="179" t="s">
        <v>39</v>
      </c>
      <c r="O251" s="57"/>
      <c r="P251" s="180">
        <f t="shared" si="26"/>
        <v>0</v>
      </c>
      <c r="Q251" s="180">
        <v>2.7899999999999999E-3</v>
      </c>
      <c r="R251" s="180">
        <f t="shared" si="27"/>
        <v>2.7899999999999999E-3</v>
      </c>
      <c r="S251" s="180">
        <v>0</v>
      </c>
      <c r="T251" s="181">
        <f t="shared" si="28"/>
        <v>0</v>
      </c>
      <c r="U251" s="31"/>
      <c r="V251" s="31"/>
      <c r="W251" s="31"/>
      <c r="X251" s="31"/>
      <c r="Y251" s="31"/>
      <c r="Z251" s="31"/>
      <c r="AA251" s="31"/>
      <c r="AB251" s="31"/>
      <c r="AC251" s="31"/>
      <c r="AD251" s="31"/>
      <c r="AE251" s="31"/>
      <c r="AR251" s="182" t="s">
        <v>186</v>
      </c>
      <c r="AT251" s="182" t="s">
        <v>137</v>
      </c>
      <c r="AU251" s="182" t="s">
        <v>84</v>
      </c>
      <c r="AY251" s="16" t="s">
        <v>135</v>
      </c>
      <c r="BE251" s="183">
        <f t="shared" si="29"/>
        <v>1821.1</v>
      </c>
      <c r="BF251" s="183">
        <f t="shared" si="30"/>
        <v>0</v>
      </c>
      <c r="BG251" s="183">
        <f t="shared" si="31"/>
        <v>0</v>
      </c>
      <c r="BH251" s="183">
        <f t="shared" si="32"/>
        <v>0</v>
      </c>
      <c r="BI251" s="183">
        <f t="shared" si="33"/>
        <v>0</v>
      </c>
      <c r="BJ251" s="16" t="s">
        <v>82</v>
      </c>
      <c r="BK251" s="183">
        <f t="shared" si="34"/>
        <v>1821.1</v>
      </c>
      <c r="BL251" s="16" t="s">
        <v>186</v>
      </c>
      <c r="BM251" s="182" t="s">
        <v>535</v>
      </c>
    </row>
    <row r="252" spans="1:65" s="2" customFormat="1" ht="16.5" customHeight="1" x14ac:dyDescent="0.2">
      <c r="A252" s="31"/>
      <c r="B252" s="135"/>
      <c r="C252" s="170" t="s">
        <v>536</v>
      </c>
      <c r="D252" s="170" t="s">
        <v>137</v>
      </c>
      <c r="E252" s="171" t="s">
        <v>537</v>
      </c>
      <c r="F252" s="172" t="s">
        <v>538</v>
      </c>
      <c r="G252" s="173" t="s">
        <v>336</v>
      </c>
      <c r="H252" s="212">
        <v>0.70000000000000007</v>
      </c>
      <c r="I252" s="175">
        <v>524.55799999999999</v>
      </c>
      <c r="J252" s="176">
        <f t="shared" si="25"/>
        <v>367.19</v>
      </c>
      <c r="K252" s="177"/>
      <c r="L252" s="32"/>
      <c r="M252" s="178" t="s">
        <v>1</v>
      </c>
      <c r="N252" s="179" t="s">
        <v>39</v>
      </c>
      <c r="O252" s="57"/>
      <c r="P252" s="180">
        <f t="shared" si="26"/>
        <v>0</v>
      </c>
      <c r="Q252" s="180">
        <v>0</v>
      </c>
      <c r="R252" s="180">
        <f t="shared" si="27"/>
        <v>0</v>
      </c>
      <c r="S252" s="180">
        <v>0</v>
      </c>
      <c r="T252" s="181">
        <f t="shared" si="28"/>
        <v>0</v>
      </c>
      <c r="U252" s="31"/>
      <c r="V252" s="31"/>
      <c r="W252" s="31"/>
      <c r="X252" s="31"/>
      <c r="Y252" s="31"/>
      <c r="Z252" s="31"/>
      <c r="AA252" s="31"/>
      <c r="AB252" s="31"/>
      <c r="AC252" s="31"/>
      <c r="AD252" s="31"/>
      <c r="AE252" s="31"/>
      <c r="AR252" s="182" t="s">
        <v>186</v>
      </c>
      <c r="AT252" s="182" t="s">
        <v>137</v>
      </c>
      <c r="AU252" s="182" t="s">
        <v>84</v>
      </c>
      <c r="AY252" s="16" t="s">
        <v>135</v>
      </c>
      <c r="BE252" s="183">
        <f t="shared" si="29"/>
        <v>367.19</v>
      </c>
      <c r="BF252" s="183">
        <f t="shared" si="30"/>
        <v>0</v>
      </c>
      <c r="BG252" s="183">
        <f t="shared" si="31"/>
        <v>0</v>
      </c>
      <c r="BH252" s="183">
        <f t="shared" si="32"/>
        <v>0</v>
      </c>
      <c r="BI252" s="183">
        <f t="shared" si="33"/>
        <v>0</v>
      </c>
      <c r="BJ252" s="16" t="s">
        <v>82</v>
      </c>
      <c r="BK252" s="183">
        <f t="shared" si="34"/>
        <v>367.19</v>
      </c>
      <c r="BL252" s="16" t="s">
        <v>186</v>
      </c>
      <c r="BM252" s="182" t="s">
        <v>539</v>
      </c>
    </row>
    <row r="253" spans="1:65" s="12" customFormat="1" ht="22.9" customHeight="1" x14ac:dyDescent="0.2">
      <c r="B253" s="157"/>
      <c r="D253" s="158" t="s">
        <v>73</v>
      </c>
      <c r="E253" s="168" t="s">
        <v>540</v>
      </c>
      <c r="F253" s="168" t="s">
        <v>541</v>
      </c>
      <c r="I253" s="160">
        <v>0</v>
      </c>
      <c r="J253" s="169">
        <f>BK253</f>
        <v>251879.25</v>
      </c>
      <c r="L253" s="157"/>
      <c r="M253" s="162"/>
      <c r="N253" s="163"/>
      <c r="O253" s="163"/>
      <c r="P253" s="164">
        <f>SUM(P254:P289)</f>
        <v>0</v>
      </c>
      <c r="Q253" s="163"/>
      <c r="R253" s="164">
        <f>SUM(R254:R289)</f>
        <v>0.49343999999999993</v>
      </c>
      <c r="S253" s="163"/>
      <c r="T253" s="165">
        <f>SUM(T254:T289)</f>
        <v>0.89540000000000008</v>
      </c>
      <c r="AR253" s="158" t="s">
        <v>84</v>
      </c>
      <c r="AT253" s="166" t="s">
        <v>73</v>
      </c>
      <c r="AU253" s="166" t="s">
        <v>82</v>
      </c>
      <c r="AY253" s="158" t="s">
        <v>135</v>
      </c>
      <c r="BK253" s="167">
        <f>SUM(BK254:BK289)</f>
        <v>251879.25</v>
      </c>
    </row>
    <row r="254" spans="1:65" s="2" customFormat="1" ht="36" x14ac:dyDescent="0.2">
      <c r="A254" s="31"/>
      <c r="B254" s="135"/>
      <c r="C254" s="170" t="s">
        <v>542</v>
      </c>
      <c r="D254" s="170" t="s">
        <v>137</v>
      </c>
      <c r="E254" s="171" t="s">
        <v>543</v>
      </c>
      <c r="F254" s="172" t="s">
        <v>741</v>
      </c>
      <c r="G254" s="173" t="s">
        <v>481</v>
      </c>
      <c r="H254" s="174">
        <v>2</v>
      </c>
      <c r="I254" s="175">
        <v>4550.9000000000005</v>
      </c>
      <c r="J254" s="176">
        <f t="shared" ref="J254:J289" si="35">ROUND(I254*H254,2)</f>
        <v>9101.7999999999993</v>
      </c>
      <c r="K254" s="177"/>
      <c r="L254" s="32"/>
      <c r="M254" s="178" t="s">
        <v>1</v>
      </c>
      <c r="N254" s="179" t="s">
        <v>39</v>
      </c>
      <c r="O254" s="57"/>
      <c r="P254" s="180">
        <f t="shared" ref="P254:P289" si="36">O254*H254</f>
        <v>0</v>
      </c>
      <c r="Q254" s="180">
        <v>1.6969999999999999E-2</v>
      </c>
      <c r="R254" s="180">
        <f t="shared" ref="R254:R289" si="37">Q254*H254</f>
        <v>3.3939999999999998E-2</v>
      </c>
      <c r="S254" s="180">
        <v>0</v>
      </c>
      <c r="T254" s="181">
        <f t="shared" ref="T254:T289" si="38">S254*H254</f>
        <v>0</v>
      </c>
      <c r="U254" s="31"/>
      <c r="V254" s="31"/>
      <c r="W254" s="31"/>
      <c r="X254" s="31"/>
      <c r="Y254" s="31"/>
      <c r="Z254" s="31"/>
      <c r="AA254" s="31"/>
      <c r="AB254" s="31"/>
      <c r="AC254" s="31"/>
      <c r="AD254" s="31"/>
      <c r="AE254" s="31"/>
      <c r="AR254" s="182" t="s">
        <v>186</v>
      </c>
      <c r="AT254" s="182" t="s">
        <v>137</v>
      </c>
      <c r="AU254" s="182" t="s">
        <v>84</v>
      </c>
      <c r="AY254" s="16" t="s">
        <v>135</v>
      </c>
      <c r="BE254" s="183">
        <f t="shared" ref="BE254:BE289" si="39">IF(N254="základní",J254,0)</f>
        <v>9101.7999999999993</v>
      </c>
      <c r="BF254" s="183">
        <f t="shared" ref="BF254:BF289" si="40">IF(N254="snížená",J254,0)</f>
        <v>0</v>
      </c>
      <c r="BG254" s="183">
        <f t="shared" ref="BG254:BG289" si="41">IF(N254="zákl. přenesená",J254,0)</f>
        <v>0</v>
      </c>
      <c r="BH254" s="183">
        <f t="shared" ref="BH254:BH289" si="42">IF(N254="sníž. přenesená",J254,0)</f>
        <v>0</v>
      </c>
      <c r="BI254" s="183">
        <f t="shared" ref="BI254:BI289" si="43">IF(N254="nulová",J254,0)</f>
        <v>0</v>
      </c>
      <c r="BJ254" s="16" t="s">
        <v>82</v>
      </c>
      <c r="BK254" s="183">
        <f t="shared" ref="BK254:BK289" si="44">ROUND(I254*H254,2)</f>
        <v>9101.7999999999993</v>
      </c>
      <c r="BL254" s="16" t="s">
        <v>186</v>
      </c>
      <c r="BM254" s="182" t="s">
        <v>544</v>
      </c>
    </row>
    <row r="255" spans="1:65" s="2" customFormat="1" ht="36" x14ac:dyDescent="0.2">
      <c r="A255" s="31"/>
      <c r="B255" s="135"/>
      <c r="C255" s="170" t="s">
        <v>545</v>
      </c>
      <c r="D255" s="170" t="s">
        <v>137</v>
      </c>
      <c r="E255" s="171" t="s">
        <v>546</v>
      </c>
      <c r="F255" s="172" t="s">
        <v>742</v>
      </c>
      <c r="G255" s="173" t="s">
        <v>481</v>
      </c>
      <c r="H255" s="174">
        <v>12</v>
      </c>
      <c r="I255" s="175">
        <v>4550.9000000000005</v>
      </c>
      <c r="J255" s="176">
        <f t="shared" si="35"/>
        <v>54610.8</v>
      </c>
      <c r="K255" s="177"/>
      <c r="L255" s="32"/>
      <c r="M255" s="178" t="s">
        <v>1</v>
      </c>
      <c r="N255" s="179" t="s">
        <v>39</v>
      </c>
      <c r="O255" s="57"/>
      <c r="P255" s="180">
        <f t="shared" si="36"/>
        <v>0</v>
      </c>
      <c r="Q255" s="180">
        <v>1.6969999999999999E-2</v>
      </c>
      <c r="R255" s="180">
        <f t="shared" si="37"/>
        <v>0.20363999999999999</v>
      </c>
      <c r="S255" s="180">
        <v>0</v>
      </c>
      <c r="T255" s="181">
        <f t="shared" si="38"/>
        <v>0</v>
      </c>
      <c r="U255" s="31"/>
      <c r="V255" s="31"/>
      <c r="W255" s="31"/>
      <c r="X255" s="31"/>
      <c r="Y255" s="31"/>
      <c r="Z255" s="31"/>
      <c r="AA255" s="31"/>
      <c r="AB255" s="31"/>
      <c r="AC255" s="31"/>
      <c r="AD255" s="31"/>
      <c r="AE255" s="31"/>
      <c r="AR255" s="182" t="s">
        <v>186</v>
      </c>
      <c r="AT255" s="182" t="s">
        <v>137</v>
      </c>
      <c r="AU255" s="182" t="s">
        <v>84</v>
      </c>
      <c r="AY255" s="16" t="s">
        <v>135</v>
      </c>
      <c r="BE255" s="183">
        <f t="shared" si="39"/>
        <v>54610.8</v>
      </c>
      <c r="BF255" s="183">
        <f t="shared" si="40"/>
        <v>0</v>
      </c>
      <c r="BG255" s="183">
        <f t="shared" si="41"/>
        <v>0</v>
      </c>
      <c r="BH255" s="183">
        <f t="shared" si="42"/>
        <v>0</v>
      </c>
      <c r="BI255" s="183">
        <f t="shared" si="43"/>
        <v>0</v>
      </c>
      <c r="BJ255" s="16" t="s">
        <v>82</v>
      </c>
      <c r="BK255" s="183">
        <f t="shared" si="44"/>
        <v>54610.8</v>
      </c>
      <c r="BL255" s="16" t="s">
        <v>186</v>
      </c>
      <c r="BM255" s="182" t="s">
        <v>547</v>
      </c>
    </row>
    <row r="256" spans="1:65" s="2" customFormat="1" ht="36" x14ac:dyDescent="0.2">
      <c r="A256" s="31"/>
      <c r="B256" s="135"/>
      <c r="C256" s="170" t="s">
        <v>548</v>
      </c>
      <c r="D256" s="170" t="s">
        <v>137</v>
      </c>
      <c r="E256" s="171" t="s">
        <v>549</v>
      </c>
      <c r="F256" s="172" t="s">
        <v>743</v>
      </c>
      <c r="G256" s="173" t="s">
        <v>481</v>
      </c>
      <c r="H256" s="174">
        <v>3</v>
      </c>
      <c r="I256" s="175">
        <v>4262</v>
      </c>
      <c r="J256" s="176">
        <f t="shared" si="35"/>
        <v>12786</v>
      </c>
      <c r="K256" s="177"/>
      <c r="L256" s="32"/>
      <c r="M256" s="178" t="s">
        <v>1</v>
      </c>
      <c r="N256" s="179" t="s">
        <v>39</v>
      </c>
      <c r="O256" s="57"/>
      <c r="P256" s="180">
        <f t="shared" si="36"/>
        <v>0</v>
      </c>
      <c r="Q256" s="180">
        <v>1.7610000000000001E-2</v>
      </c>
      <c r="R256" s="180">
        <f t="shared" si="37"/>
        <v>5.2830000000000002E-2</v>
      </c>
      <c r="S256" s="180">
        <v>0</v>
      </c>
      <c r="T256" s="181">
        <f t="shared" si="38"/>
        <v>0</v>
      </c>
      <c r="U256" s="31"/>
      <c r="V256" s="31"/>
      <c r="W256" s="31"/>
      <c r="X256" s="31"/>
      <c r="Y256" s="31"/>
      <c r="Z256" s="31"/>
      <c r="AA256" s="31"/>
      <c r="AB256" s="31"/>
      <c r="AC256" s="31"/>
      <c r="AD256" s="31"/>
      <c r="AE256" s="31"/>
      <c r="AR256" s="182" t="s">
        <v>186</v>
      </c>
      <c r="AT256" s="182" t="s">
        <v>137</v>
      </c>
      <c r="AU256" s="182" t="s">
        <v>84</v>
      </c>
      <c r="AY256" s="16" t="s">
        <v>135</v>
      </c>
      <c r="BE256" s="183">
        <f t="shared" si="39"/>
        <v>12786</v>
      </c>
      <c r="BF256" s="183">
        <f t="shared" si="40"/>
        <v>0</v>
      </c>
      <c r="BG256" s="183">
        <f t="shared" si="41"/>
        <v>0</v>
      </c>
      <c r="BH256" s="183">
        <f t="shared" si="42"/>
        <v>0</v>
      </c>
      <c r="BI256" s="183">
        <f t="shared" si="43"/>
        <v>0</v>
      </c>
      <c r="BJ256" s="16" t="s">
        <v>82</v>
      </c>
      <c r="BK256" s="183">
        <f t="shared" si="44"/>
        <v>12786</v>
      </c>
      <c r="BL256" s="16" t="s">
        <v>186</v>
      </c>
      <c r="BM256" s="182" t="s">
        <v>550</v>
      </c>
    </row>
    <row r="257" spans="1:65" s="2" customFormat="1" ht="36" x14ac:dyDescent="0.2">
      <c r="A257" s="31"/>
      <c r="B257" s="135"/>
      <c r="C257" s="170" t="s">
        <v>551</v>
      </c>
      <c r="D257" s="170" t="s">
        <v>137</v>
      </c>
      <c r="E257" s="171" t="s">
        <v>552</v>
      </c>
      <c r="F257" s="172" t="s">
        <v>744</v>
      </c>
      <c r="G257" s="173" t="s">
        <v>481</v>
      </c>
      <c r="H257" s="174">
        <v>1</v>
      </c>
      <c r="I257" s="175">
        <v>3546.2000000000003</v>
      </c>
      <c r="J257" s="176">
        <f t="shared" si="35"/>
        <v>3546.2</v>
      </c>
      <c r="K257" s="177"/>
      <c r="L257" s="32"/>
      <c r="M257" s="178" t="s">
        <v>1</v>
      </c>
      <c r="N257" s="179" t="s">
        <v>39</v>
      </c>
      <c r="O257" s="57"/>
      <c r="P257" s="180">
        <f t="shared" si="36"/>
        <v>0</v>
      </c>
      <c r="Q257" s="180">
        <v>1.197E-2</v>
      </c>
      <c r="R257" s="180">
        <f t="shared" si="37"/>
        <v>1.197E-2</v>
      </c>
      <c r="S257" s="180">
        <v>0</v>
      </c>
      <c r="T257" s="181">
        <f t="shared" si="38"/>
        <v>0</v>
      </c>
      <c r="U257" s="31"/>
      <c r="V257" s="31"/>
      <c r="W257" s="31"/>
      <c r="X257" s="31"/>
      <c r="Y257" s="31"/>
      <c r="Z257" s="31"/>
      <c r="AA257" s="31"/>
      <c r="AB257" s="31"/>
      <c r="AC257" s="31"/>
      <c r="AD257" s="31"/>
      <c r="AE257" s="31"/>
      <c r="AR257" s="182" t="s">
        <v>186</v>
      </c>
      <c r="AT257" s="182" t="s">
        <v>137</v>
      </c>
      <c r="AU257" s="182" t="s">
        <v>84</v>
      </c>
      <c r="AY257" s="16" t="s">
        <v>135</v>
      </c>
      <c r="BE257" s="183">
        <f t="shared" si="39"/>
        <v>3546.2</v>
      </c>
      <c r="BF257" s="183">
        <f t="shared" si="40"/>
        <v>0</v>
      </c>
      <c r="BG257" s="183">
        <f t="shared" si="41"/>
        <v>0</v>
      </c>
      <c r="BH257" s="183">
        <f t="shared" si="42"/>
        <v>0</v>
      </c>
      <c r="BI257" s="183">
        <f t="shared" si="43"/>
        <v>0</v>
      </c>
      <c r="BJ257" s="16" t="s">
        <v>82</v>
      </c>
      <c r="BK257" s="183">
        <f t="shared" si="44"/>
        <v>3546.2</v>
      </c>
      <c r="BL257" s="16" t="s">
        <v>186</v>
      </c>
      <c r="BM257" s="182" t="s">
        <v>553</v>
      </c>
    </row>
    <row r="258" spans="1:65" s="2" customFormat="1" ht="36" x14ac:dyDescent="0.2">
      <c r="A258" s="31"/>
      <c r="B258" s="135"/>
      <c r="C258" s="170" t="s">
        <v>554</v>
      </c>
      <c r="D258" s="170" t="s">
        <v>137</v>
      </c>
      <c r="E258" s="171" t="s">
        <v>555</v>
      </c>
      <c r="F258" s="172" t="s">
        <v>745</v>
      </c>
      <c r="G258" s="173" t="s">
        <v>481</v>
      </c>
      <c r="H258" s="174">
        <v>2</v>
      </c>
      <c r="I258" s="175">
        <v>7354</v>
      </c>
      <c r="J258" s="176">
        <f t="shared" si="35"/>
        <v>14708</v>
      </c>
      <c r="K258" s="177"/>
      <c r="L258" s="32"/>
      <c r="M258" s="178" t="s">
        <v>1</v>
      </c>
      <c r="N258" s="179" t="s">
        <v>39</v>
      </c>
      <c r="O258" s="57"/>
      <c r="P258" s="180">
        <f t="shared" si="36"/>
        <v>0</v>
      </c>
      <c r="Q258" s="180">
        <v>1.213E-2</v>
      </c>
      <c r="R258" s="180">
        <f t="shared" si="37"/>
        <v>2.426E-2</v>
      </c>
      <c r="S258" s="180">
        <v>0</v>
      </c>
      <c r="T258" s="181">
        <f t="shared" si="38"/>
        <v>0</v>
      </c>
      <c r="U258" s="31"/>
      <c r="V258" s="31"/>
      <c r="W258" s="31"/>
      <c r="X258" s="31"/>
      <c r="Y258" s="31"/>
      <c r="Z258" s="31"/>
      <c r="AA258" s="31"/>
      <c r="AB258" s="31"/>
      <c r="AC258" s="31"/>
      <c r="AD258" s="31"/>
      <c r="AE258" s="31"/>
      <c r="AR258" s="182" t="s">
        <v>186</v>
      </c>
      <c r="AT258" s="182" t="s">
        <v>137</v>
      </c>
      <c r="AU258" s="182" t="s">
        <v>84</v>
      </c>
      <c r="AY258" s="16" t="s">
        <v>135</v>
      </c>
      <c r="BE258" s="183">
        <f t="shared" si="39"/>
        <v>14708</v>
      </c>
      <c r="BF258" s="183">
        <f t="shared" si="40"/>
        <v>0</v>
      </c>
      <c r="BG258" s="183">
        <f t="shared" si="41"/>
        <v>0</v>
      </c>
      <c r="BH258" s="183">
        <f t="shared" si="42"/>
        <v>0</v>
      </c>
      <c r="BI258" s="183">
        <f t="shared" si="43"/>
        <v>0</v>
      </c>
      <c r="BJ258" s="16" t="s">
        <v>82</v>
      </c>
      <c r="BK258" s="183">
        <f t="shared" si="44"/>
        <v>14708</v>
      </c>
      <c r="BL258" s="16" t="s">
        <v>186</v>
      </c>
      <c r="BM258" s="182" t="s">
        <v>556</v>
      </c>
    </row>
    <row r="259" spans="1:65" s="2" customFormat="1" ht="36" x14ac:dyDescent="0.2">
      <c r="A259" s="31"/>
      <c r="B259" s="135"/>
      <c r="C259" s="170" t="s">
        <v>557</v>
      </c>
      <c r="D259" s="170" t="s">
        <v>137</v>
      </c>
      <c r="E259" s="171" t="s">
        <v>558</v>
      </c>
      <c r="F259" s="172" t="s">
        <v>746</v>
      </c>
      <c r="G259" s="173" t="s">
        <v>481</v>
      </c>
      <c r="H259" s="174">
        <v>2</v>
      </c>
      <c r="I259" s="175">
        <v>3384.1000000000004</v>
      </c>
      <c r="J259" s="176">
        <f t="shared" si="35"/>
        <v>6768.2</v>
      </c>
      <c r="K259" s="177"/>
      <c r="L259" s="32"/>
      <c r="M259" s="178" t="s">
        <v>1</v>
      </c>
      <c r="N259" s="179" t="s">
        <v>39</v>
      </c>
      <c r="O259" s="57"/>
      <c r="P259" s="180">
        <f t="shared" si="36"/>
        <v>0</v>
      </c>
      <c r="Q259" s="180">
        <v>1.9210000000000001E-2</v>
      </c>
      <c r="R259" s="180">
        <f t="shared" si="37"/>
        <v>3.8420000000000003E-2</v>
      </c>
      <c r="S259" s="180">
        <v>0</v>
      </c>
      <c r="T259" s="181">
        <f t="shared" si="38"/>
        <v>0</v>
      </c>
      <c r="U259" s="31"/>
      <c r="V259" s="31"/>
      <c r="W259" s="31"/>
      <c r="X259" s="31"/>
      <c r="Y259" s="31"/>
      <c r="Z259" s="31"/>
      <c r="AA259" s="31"/>
      <c r="AB259" s="31"/>
      <c r="AC259" s="31"/>
      <c r="AD259" s="31"/>
      <c r="AE259" s="31"/>
      <c r="AR259" s="182" t="s">
        <v>186</v>
      </c>
      <c r="AT259" s="182" t="s">
        <v>137</v>
      </c>
      <c r="AU259" s="182" t="s">
        <v>84</v>
      </c>
      <c r="AY259" s="16" t="s">
        <v>135</v>
      </c>
      <c r="BE259" s="183">
        <f t="shared" si="39"/>
        <v>6768.2</v>
      </c>
      <c r="BF259" s="183">
        <f t="shared" si="40"/>
        <v>0</v>
      </c>
      <c r="BG259" s="183">
        <f t="shared" si="41"/>
        <v>0</v>
      </c>
      <c r="BH259" s="183">
        <f t="shared" si="42"/>
        <v>0</v>
      </c>
      <c r="BI259" s="183">
        <f t="shared" si="43"/>
        <v>0</v>
      </c>
      <c r="BJ259" s="16" t="s">
        <v>82</v>
      </c>
      <c r="BK259" s="183">
        <f t="shared" si="44"/>
        <v>6768.2</v>
      </c>
      <c r="BL259" s="16" t="s">
        <v>186</v>
      </c>
      <c r="BM259" s="182" t="s">
        <v>559</v>
      </c>
    </row>
    <row r="260" spans="1:65" s="2" customFormat="1" ht="36" x14ac:dyDescent="0.2">
      <c r="A260" s="31"/>
      <c r="B260" s="135"/>
      <c r="C260" s="170" t="s">
        <v>560</v>
      </c>
      <c r="D260" s="170" t="s">
        <v>137</v>
      </c>
      <c r="E260" s="171" t="s">
        <v>561</v>
      </c>
      <c r="F260" s="172" t="s">
        <v>747</v>
      </c>
      <c r="G260" s="173" t="s">
        <v>481</v>
      </c>
      <c r="H260" s="174">
        <v>2</v>
      </c>
      <c r="I260" s="175">
        <v>3059.5</v>
      </c>
      <c r="J260" s="176">
        <f t="shared" si="35"/>
        <v>6119</v>
      </c>
      <c r="K260" s="177"/>
      <c r="L260" s="32"/>
      <c r="M260" s="178" t="s">
        <v>1</v>
      </c>
      <c r="N260" s="179" t="s">
        <v>39</v>
      </c>
      <c r="O260" s="57"/>
      <c r="P260" s="180">
        <f t="shared" si="36"/>
        <v>0</v>
      </c>
      <c r="Q260" s="180">
        <v>9.4599999999999997E-3</v>
      </c>
      <c r="R260" s="180">
        <f t="shared" si="37"/>
        <v>1.8919999999999999E-2</v>
      </c>
      <c r="S260" s="180">
        <v>0</v>
      </c>
      <c r="T260" s="181">
        <f t="shared" si="38"/>
        <v>0</v>
      </c>
      <c r="U260" s="31"/>
      <c r="V260" s="31"/>
      <c r="W260" s="31"/>
      <c r="X260" s="31"/>
      <c r="Y260" s="31"/>
      <c r="Z260" s="31"/>
      <c r="AA260" s="31"/>
      <c r="AB260" s="31"/>
      <c r="AC260" s="31"/>
      <c r="AD260" s="31"/>
      <c r="AE260" s="31"/>
      <c r="AR260" s="182" t="s">
        <v>186</v>
      </c>
      <c r="AT260" s="182" t="s">
        <v>137</v>
      </c>
      <c r="AU260" s="182" t="s">
        <v>84</v>
      </c>
      <c r="AY260" s="16" t="s">
        <v>135</v>
      </c>
      <c r="BE260" s="183">
        <f t="shared" si="39"/>
        <v>6119</v>
      </c>
      <c r="BF260" s="183">
        <f t="shared" si="40"/>
        <v>0</v>
      </c>
      <c r="BG260" s="183">
        <f t="shared" si="41"/>
        <v>0</v>
      </c>
      <c r="BH260" s="183">
        <f t="shared" si="42"/>
        <v>0</v>
      </c>
      <c r="BI260" s="183">
        <f t="shared" si="43"/>
        <v>0</v>
      </c>
      <c r="BJ260" s="16" t="s">
        <v>82</v>
      </c>
      <c r="BK260" s="183">
        <f t="shared" si="44"/>
        <v>6119</v>
      </c>
      <c r="BL260" s="16" t="s">
        <v>186</v>
      </c>
      <c r="BM260" s="182" t="s">
        <v>562</v>
      </c>
    </row>
    <row r="261" spans="1:65" s="2" customFormat="1" ht="16.5" customHeight="1" x14ac:dyDescent="0.2">
      <c r="A261" s="31"/>
      <c r="B261" s="135"/>
      <c r="C261" s="170" t="s">
        <v>563</v>
      </c>
      <c r="D261" s="170" t="s">
        <v>137</v>
      </c>
      <c r="E261" s="171" t="s">
        <v>564</v>
      </c>
      <c r="F261" s="172" t="s">
        <v>565</v>
      </c>
      <c r="G261" s="173" t="s">
        <v>481</v>
      </c>
      <c r="H261" s="174">
        <v>3</v>
      </c>
      <c r="I261" s="175">
        <v>958.1</v>
      </c>
      <c r="J261" s="176">
        <f t="shared" si="35"/>
        <v>2874.3</v>
      </c>
      <c r="K261" s="177"/>
      <c r="L261" s="32"/>
      <c r="M261" s="178" t="s">
        <v>1</v>
      </c>
      <c r="N261" s="179" t="s">
        <v>39</v>
      </c>
      <c r="O261" s="57"/>
      <c r="P261" s="180">
        <f t="shared" si="36"/>
        <v>0</v>
      </c>
      <c r="Q261" s="180">
        <v>6.4000000000000005E-4</v>
      </c>
      <c r="R261" s="180">
        <f t="shared" si="37"/>
        <v>1.9200000000000003E-3</v>
      </c>
      <c r="S261" s="180">
        <v>0</v>
      </c>
      <c r="T261" s="181">
        <f t="shared" si="38"/>
        <v>0</v>
      </c>
      <c r="U261" s="31"/>
      <c r="V261" s="31"/>
      <c r="W261" s="31"/>
      <c r="X261" s="31"/>
      <c r="Y261" s="31"/>
      <c r="Z261" s="31"/>
      <c r="AA261" s="31"/>
      <c r="AB261" s="31"/>
      <c r="AC261" s="31"/>
      <c r="AD261" s="31"/>
      <c r="AE261" s="31"/>
      <c r="AR261" s="182" t="s">
        <v>186</v>
      </c>
      <c r="AT261" s="182" t="s">
        <v>137</v>
      </c>
      <c r="AU261" s="182" t="s">
        <v>84</v>
      </c>
      <c r="AY261" s="16" t="s">
        <v>135</v>
      </c>
      <c r="BE261" s="183">
        <f t="shared" si="39"/>
        <v>2874.3</v>
      </c>
      <c r="BF261" s="183">
        <f t="shared" si="40"/>
        <v>0</v>
      </c>
      <c r="BG261" s="183">
        <f t="shared" si="41"/>
        <v>0</v>
      </c>
      <c r="BH261" s="183">
        <f t="shared" si="42"/>
        <v>0</v>
      </c>
      <c r="BI261" s="183">
        <f t="shared" si="43"/>
        <v>0</v>
      </c>
      <c r="BJ261" s="16" t="s">
        <v>82</v>
      </c>
      <c r="BK261" s="183">
        <f t="shared" si="44"/>
        <v>2874.3</v>
      </c>
      <c r="BL261" s="16" t="s">
        <v>186</v>
      </c>
      <c r="BM261" s="182" t="s">
        <v>566</v>
      </c>
    </row>
    <row r="262" spans="1:65" s="2" customFormat="1" ht="24" x14ac:dyDescent="0.2">
      <c r="A262" s="31"/>
      <c r="B262" s="135"/>
      <c r="C262" s="201" t="s">
        <v>567</v>
      </c>
      <c r="D262" s="201" t="s">
        <v>189</v>
      </c>
      <c r="E262" s="202" t="s">
        <v>568</v>
      </c>
      <c r="F262" s="203" t="s">
        <v>748</v>
      </c>
      <c r="G262" s="204" t="s">
        <v>264</v>
      </c>
      <c r="H262" s="205">
        <v>3</v>
      </c>
      <c r="I262" s="206">
        <v>5970</v>
      </c>
      <c r="J262" s="207">
        <f t="shared" si="35"/>
        <v>17910</v>
      </c>
      <c r="K262" s="208"/>
      <c r="L262" s="209"/>
      <c r="M262" s="210" t="s">
        <v>1</v>
      </c>
      <c r="N262" s="211" t="s">
        <v>39</v>
      </c>
      <c r="O262" s="57"/>
      <c r="P262" s="180">
        <f t="shared" si="36"/>
        <v>0</v>
      </c>
      <c r="Q262" s="180">
        <v>1.4E-2</v>
      </c>
      <c r="R262" s="180">
        <f t="shared" si="37"/>
        <v>4.2000000000000003E-2</v>
      </c>
      <c r="S262" s="180">
        <v>0</v>
      </c>
      <c r="T262" s="181">
        <f t="shared" si="38"/>
        <v>0</v>
      </c>
      <c r="U262" s="31"/>
      <c r="V262" s="31"/>
      <c r="W262" s="31"/>
      <c r="X262" s="31"/>
      <c r="Y262" s="31"/>
      <c r="Z262" s="31"/>
      <c r="AA262" s="31"/>
      <c r="AB262" s="31"/>
      <c r="AC262" s="31"/>
      <c r="AD262" s="31"/>
      <c r="AE262" s="31"/>
      <c r="AR262" s="182" t="s">
        <v>192</v>
      </c>
      <c r="AT262" s="182" t="s">
        <v>189</v>
      </c>
      <c r="AU262" s="182" t="s">
        <v>84</v>
      </c>
      <c r="AY262" s="16" t="s">
        <v>135</v>
      </c>
      <c r="BE262" s="183">
        <f t="shared" si="39"/>
        <v>17910</v>
      </c>
      <c r="BF262" s="183">
        <f t="shared" si="40"/>
        <v>0</v>
      </c>
      <c r="BG262" s="183">
        <f t="shared" si="41"/>
        <v>0</v>
      </c>
      <c r="BH262" s="183">
        <f t="shared" si="42"/>
        <v>0</v>
      </c>
      <c r="BI262" s="183">
        <f t="shared" si="43"/>
        <v>0</v>
      </c>
      <c r="BJ262" s="16" t="s">
        <v>82</v>
      </c>
      <c r="BK262" s="183">
        <f t="shared" si="44"/>
        <v>17910</v>
      </c>
      <c r="BL262" s="16" t="s">
        <v>186</v>
      </c>
      <c r="BM262" s="182" t="s">
        <v>569</v>
      </c>
    </row>
    <row r="263" spans="1:65" s="2" customFormat="1" ht="16.5" customHeight="1" x14ac:dyDescent="0.2">
      <c r="A263" s="31"/>
      <c r="B263" s="135"/>
      <c r="C263" s="170" t="s">
        <v>570</v>
      </c>
      <c r="D263" s="170" t="s">
        <v>137</v>
      </c>
      <c r="E263" s="171" t="s">
        <v>571</v>
      </c>
      <c r="F263" s="172" t="s">
        <v>572</v>
      </c>
      <c r="G263" s="173" t="s">
        <v>481</v>
      </c>
      <c r="H263" s="174">
        <v>1</v>
      </c>
      <c r="I263" s="175">
        <v>3717.4</v>
      </c>
      <c r="J263" s="176">
        <f t="shared" si="35"/>
        <v>3717.4</v>
      </c>
      <c r="K263" s="177"/>
      <c r="L263" s="32"/>
      <c r="M263" s="178" t="s">
        <v>1</v>
      </c>
      <c r="N263" s="179" t="s">
        <v>39</v>
      </c>
      <c r="O263" s="57"/>
      <c r="P263" s="180">
        <f t="shared" si="36"/>
        <v>0</v>
      </c>
      <c r="Q263" s="180">
        <v>5.1200000000000004E-3</v>
      </c>
      <c r="R263" s="180">
        <f t="shared" si="37"/>
        <v>5.1200000000000004E-3</v>
      </c>
      <c r="S263" s="180">
        <v>0</v>
      </c>
      <c r="T263" s="181">
        <f t="shared" si="38"/>
        <v>0</v>
      </c>
      <c r="U263" s="31"/>
      <c r="V263" s="31"/>
      <c r="W263" s="31"/>
      <c r="X263" s="31"/>
      <c r="Y263" s="31"/>
      <c r="Z263" s="31"/>
      <c r="AA263" s="31"/>
      <c r="AB263" s="31"/>
      <c r="AC263" s="31"/>
      <c r="AD263" s="31"/>
      <c r="AE263" s="31"/>
      <c r="AR263" s="182" t="s">
        <v>186</v>
      </c>
      <c r="AT263" s="182" t="s">
        <v>137</v>
      </c>
      <c r="AU263" s="182" t="s">
        <v>84</v>
      </c>
      <c r="AY263" s="16" t="s">
        <v>135</v>
      </c>
      <c r="BE263" s="183">
        <f t="shared" si="39"/>
        <v>3717.4</v>
      </c>
      <c r="BF263" s="183">
        <f t="shared" si="40"/>
        <v>0</v>
      </c>
      <c r="BG263" s="183">
        <f t="shared" si="41"/>
        <v>0</v>
      </c>
      <c r="BH263" s="183">
        <f t="shared" si="42"/>
        <v>0</v>
      </c>
      <c r="BI263" s="183">
        <f t="shared" si="43"/>
        <v>0</v>
      </c>
      <c r="BJ263" s="16" t="s">
        <v>82</v>
      </c>
      <c r="BK263" s="183">
        <f t="shared" si="44"/>
        <v>3717.4</v>
      </c>
      <c r="BL263" s="16" t="s">
        <v>186</v>
      </c>
      <c r="BM263" s="182" t="s">
        <v>573</v>
      </c>
    </row>
    <row r="264" spans="1:65" s="2" customFormat="1" ht="16.5" customHeight="1" x14ac:dyDescent="0.2">
      <c r="A264" s="31"/>
      <c r="B264" s="135"/>
      <c r="C264" s="170" t="s">
        <v>574</v>
      </c>
      <c r="D264" s="170" t="s">
        <v>137</v>
      </c>
      <c r="E264" s="171" t="s">
        <v>575</v>
      </c>
      <c r="F264" s="172" t="s">
        <v>576</v>
      </c>
      <c r="G264" s="173" t="s">
        <v>481</v>
      </c>
      <c r="H264" s="174">
        <v>38</v>
      </c>
      <c r="I264" s="175">
        <v>222.70000000000002</v>
      </c>
      <c r="J264" s="176">
        <f t="shared" si="35"/>
        <v>8462.6</v>
      </c>
      <c r="K264" s="177"/>
      <c r="L264" s="32"/>
      <c r="M264" s="178" t="s">
        <v>1</v>
      </c>
      <c r="N264" s="179" t="s">
        <v>39</v>
      </c>
      <c r="O264" s="57"/>
      <c r="P264" s="180">
        <f t="shared" si="36"/>
        <v>0</v>
      </c>
      <c r="Q264" s="180">
        <v>2.4000000000000001E-4</v>
      </c>
      <c r="R264" s="180">
        <f t="shared" si="37"/>
        <v>9.1199999999999996E-3</v>
      </c>
      <c r="S264" s="180">
        <v>0</v>
      </c>
      <c r="T264" s="181">
        <f t="shared" si="38"/>
        <v>0</v>
      </c>
      <c r="U264" s="31"/>
      <c r="V264" s="31"/>
      <c r="W264" s="31"/>
      <c r="X264" s="31"/>
      <c r="Y264" s="31"/>
      <c r="Z264" s="31"/>
      <c r="AA264" s="31"/>
      <c r="AB264" s="31"/>
      <c r="AC264" s="31"/>
      <c r="AD264" s="31"/>
      <c r="AE264" s="31"/>
      <c r="AR264" s="182" t="s">
        <v>186</v>
      </c>
      <c r="AT264" s="182" t="s">
        <v>137</v>
      </c>
      <c r="AU264" s="182" t="s">
        <v>84</v>
      </c>
      <c r="AY264" s="16" t="s">
        <v>135</v>
      </c>
      <c r="BE264" s="183">
        <f t="shared" si="39"/>
        <v>8462.6</v>
      </c>
      <c r="BF264" s="183">
        <f t="shared" si="40"/>
        <v>0</v>
      </c>
      <c r="BG264" s="183">
        <f t="shared" si="41"/>
        <v>0</v>
      </c>
      <c r="BH264" s="183">
        <f t="shared" si="42"/>
        <v>0</v>
      </c>
      <c r="BI264" s="183">
        <f t="shared" si="43"/>
        <v>0</v>
      </c>
      <c r="BJ264" s="16" t="s">
        <v>82</v>
      </c>
      <c r="BK264" s="183">
        <f t="shared" si="44"/>
        <v>8462.6</v>
      </c>
      <c r="BL264" s="16" t="s">
        <v>186</v>
      </c>
      <c r="BM264" s="182" t="s">
        <v>577</v>
      </c>
    </row>
    <row r="265" spans="1:65" s="2" customFormat="1" ht="16.5" customHeight="1" x14ac:dyDescent="0.2">
      <c r="A265" s="31"/>
      <c r="B265" s="135"/>
      <c r="C265" s="170" t="s">
        <v>578</v>
      </c>
      <c r="D265" s="170" t="s">
        <v>137</v>
      </c>
      <c r="E265" s="171" t="s">
        <v>579</v>
      </c>
      <c r="F265" s="172" t="s">
        <v>580</v>
      </c>
      <c r="G265" s="173" t="s">
        <v>264</v>
      </c>
      <c r="H265" s="174">
        <v>3</v>
      </c>
      <c r="I265" s="175">
        <v>459</v>
      </c>
      <c r="J265" s="176">
        <f t="shared" si="35"/>
        <v>1377</v>
      </c>
      <c r="K265" s="177"/>
      <c r="L265" s="32"/>
      <c r="M265" s="178" t="s">
        <v>1</v>
      </c>
      <c r="N265" s="179" t="s">
        <v>39</v>
      </c>
      <c r="O265" s="57"/>
      <c r="P265" s="180">
        <f t="shared" si="36"/>
        <v>0</v>
      </c>
      <c r="Q265" s="180">
        <v>1.09E-3</v>
      </c>
      <c r="R265" s="180">
        <f t="shared" si="37"/>
        <v>3.2700000000000003E-3</v>
      </c>
      <c r="S265" s="180">
        <v>0</v>
      </c>
      <c r="T265" s="181">
        <f t="shared" si="38"/>
        <v>0</v>
      </c>
      <c r="U265" s="31"/>
      <c r="V265" s="31"/>
      <c r="W265" s="31"/>
      <c r="X265" s="31"/>
      <c r="Y265" s="31"/>
      <c r="Z265" s="31"/>
      <c r="AA265" s="31"/>
      <c r="AB265" s="31"/>
      <c r="AC265" s="31"/>
      <c r="AD265" s="31"/>
      <c r="AE265" s="31"/>
      <c r="AR265" s="182" t="s">
        <v>186</v>
      </c>
      <c r="AT265" s="182" t="s">
        <v>137</v>
      </c>
      <c r="AU265" s="182" t="s">
        <v>84</v>
      </c>
      <c r="AY265" s="16" t="s">
        <v>135</v>
      </c>
      <c r="BE265" s="183">
        <f t="shared" si="39"/>
        <v>1377</v>
      </c>
      <c r="BF265" s="183">
        <f t="shared" si="40"/>
        <v>0</v>
      </c>
      <c r="BG265" s="183">
        <f t="shared" si="41"/>
        <v>0</v>
      </c>
      <c r="BH265" s="183">
        <f t="shared" si="42"/>
        <v>0</v>
      </c>
      <c r="BI265" s="183">
        <f t="shared" si="43"/>
        <v>0</v>
      </c>
      <c r="BJ265" s="16" t="s">
        <v>82</v>
      </c>
      <c r="BK265" s="183">
        <f t="shared" si="44"/>
        <v>1377</v>
      </c>
      <c r="BL265" s="16" t="s">
        <v>186</v>
      </c>
      <c r="BM265" s="182" t="s">
        <v>581</v>
      </c>
    </row>
    <row r="266" spans="1:65" s="2" customFormat="1" ht="24" customHeight="1" x14ac:dyDescent="0.2">
      <c r="A266" s="31"/>
      <c r="B266" s="135"/>
      <c r="C266" s="170" t="s">
        <v>582</v>
      </c>
      <c r="D266" s="170" t="s">
        <v>137</v>
      </c>
      <c r="E266" s="171" t="s">
        <v>583</v>
      </c>
      <c r="F266" s="172" t="s">
        <v>749</v>
      </c>
      <c r="G266" s="173" t="s">
        <v>481</v>
      </c>
      <c r="H266" s="174">
        <v>3</v>
      </c>
      <c r="I266" s="175">
        <v>2089.5</v>
      </c>
      <c r="J266" s="176">
        <f t="shared" si="35"/>
        <v>6268.5</v>
      </c>
      <c r="K266" s="177"/>
      <c r="L266" s="32"/>
      <c r="M266" s="178" t="s">
        <v>1</v>
      </c>
      <c r="N266" s="179" t="s">
        <v>39</v>
      </c>
      <c r="O266" s="57"/>
      <c r="P266" s="180">
        <f t="shared" si="36"/>
        <v>0</v>
      </c>
      <c r="Q266" s="180">
        <v>1.72E-3</v>
      </c>
      <c r="R266" s="180">
        <f t="shared" si="37"/>
        <v>5.1599999999999997E-3</v>
      </c>
      <c r="S266" s="180">
        <v>0</v>
      </c>
      <c r="T266" s="181">
        <f t="shared" si="38"/>
        <v>0</v>
      </c>
      <c r="U266" s="31"/>
      <c r="V266" s="31"/>
      <c r="W266" s="31"/>
      <c r="X266" s="31"/>
      <c r="Y266" s="31"/>
      <c r="Z266" s="31"/>
      <c r="AA266" s="31"/>
      <c r="AB266" s="31"/>
      <c r="AC266" s="31"/>
      <c r="AD266" s="31"/>
      <c r="AE266" s="31"/>
      <c r="AR266" s="182" t="s">
        <v>186</v>
      </c>
      <c r="AT266" s="182" t="s">
        <v>137</v>
      </c>
      <c r="AU266" s="182" t="s">
        <v>84</v>
      </c>
      <c r="AY266" s="16" t="s">
        <v>135</v>
      </c>
      <c r="BE266" s="183">
        <f t="shared" si="39"/>
        <v>6268.5</v>
      </c>
      <c r="BF266" s="183">
        <f t="shared" si="40"/>
        <v>0</v>
      </c>
      <c r="BG266" s="183">
        <f t="shared" si="41"/>
        <v>0</v>
      </c>
      <c r="BH266" s="183">
        <f t="shared" si="42"/>
        <v>0</v>
      </c>
      <c r="BI266" s="183">
        <f t="shared" si="43"/>
        <v>0</v>
      </c>
      <c r="BJ266" s="16" t="s">
        <v>82</v>
      </c>
      <c r="BK266" s="183">
        <f t="shared" si="44"/>
        <v>6268.5</v>
      </c>
      <c r="BL266" s="16" t="s">
        <v>186</v>
      </c>
      <c r="BM266" s="182" t="s">
        <v>584</v>
      </c>
    </row>
    <row r="267" spans="1:65" s="2" customFormat="1" ht="24" customHeight="1" x14ac:dyDescent="0.2">
      <c r="A267" s="31"/>
      <c r="B267" s="135"/>
      <c r="C267" s="170" t="s">
        <v>585</v>
      </c>
      <c r="D267" s="170" t="s">
        <v>137</v>
      </c>
      <c r="E267" s="171" t="s">
        <v>586</v>
      </c>
      <c r="F267" s="172" t="s">
        <v>750</v>
      </c>
      <c r="G267" s="173" t="s">
        <v>481</v>
      </c>
      <c r="H267" s="174">
        <v>1</v>
      </c>
      <c r="I267" s="175">
        <v>1797</v>
      </c>
      <c r="J267" s="176">
        <f t="shared" si="35"/>
        <v>1797</v>
      </c>
      <c r="K267" s="177"/>
      <c r="L267" s="32"/>
      <c r="M267" s="178" t="s">
        <v>1</v>
      </c>
      <c r="N267" s="179" t="s">
        <v>39</v>
      </c>
      <c r="O267" s="57"/>
      <c r="P267" s="180">
        <f t="shared" si="36"/>
        <v>0</v>
      </c>
      <c r="Q267" s="180">
        <v>1.8E-3</v>
      </c>
      <c r="R267" s="180">
        <f t="shared" si="37"/>
        <v>1.8E-3</v>
      </c>
      <c r="S267" s="180">
        <v>0</v>
      </c>
      <c r="T267" s="181">
        <f t="shared" si="38"/>
        <v>0</v>
      </c>
      <c r="U267" s="31"/>
      <c r="V267" s="31"/>
      <c r="W267" s="31"/>
      <c r="X267" s="31"/>
      <c r="Y267" s="31"/>
      <c r="Z267" s="31"/>
      <c r="AA267" s="31"/>
      <c r="AB267" s="31"/>
      <c r="AC267" s="31"/>
      <c r="AD267" s="31"/>
      <c r="AE267" s="31"/>
      <c r="AR267" s="182" t="s">
        <v>186</v>
      </c>
      <c r="AT267" s="182" t="s">
        <v>137</v>
      </c>
      <c r="AU267" s="182" t="s">
        <v>84</v>
      </c>
      <c r="AY267" s="16" t="s">
        <v>135</v>
      </c>
      <c r="BE267" s="183">
        <f t="shared" si="39"/>
        <v>1797</v>
      </c>
      <c r="BF267" s="183">
        <f t="shared" si="40"/>
        <v>0</v>
      </c>
      <c r="BG267" s="183">
        <f t="shared" si="41"/>
        <v>0</v>
      </c>
      <c r="BH267" s="183">
        <f t="shared" si="42"/>
        <v>0</v>
      </c>
      <c r="BI267" s="183">
        <f t="shared" si="43"/>
        <v>0</v>
      </c>
      <c r="BJ267" s="16" t="s">
        <v>82</v>
      </c>
      <c r="BK267" s="183">
        <f t="shared" si="44"/>
        <v>1797</v>
      </c>
      <c r="BL267" s="16" t="s">
        <v>186</v>
      </c>
      <c r="BM267" s="182" t="s">
        <v>587</v>
      </c>
    </row>
    <row r="268" spans="1:65" s="2" customFormat="1" ht="24" x14ac:dyDescent="0.2">
      <c r="A268" s="31"/>
      <c r="B268" s="135"/>
      <c r="C268" s="170" t="s">
        <v>588</v>
      </c>
      <c r="D268" s="170" t="s">
        <v>137</v>
      </c>
      <c r="E268" s="171" t="s">
        <v>589</v>
      </c>
      <c r="F268" s="172" t="s">
        <v>751</v>
      </c>
      <c r="G268" s="173" t="s">
        <v>481</v>
      </c>
      <c r="H268" s="174">
        <v>2</v>
      </c>
      <c r="I268" s="175">
        <v>1797</v>
      </c>
      <c r="J268" s="176">
        <f t="shared" si="35"/>
        <v>3594</v>
      </c>
      <c r="K268" s="177"/>
      <c r="L268" s="32"/>
      <c r="M268" s="178" t="s">
        <v>1</v>
      </c>
      <c r="N268" s="179" t="s">
        <v>39</v>
      </c>
      <c r="O268" s="57"/>
      <c r="P268" s="180">
        <f t="shared" si="36"/>
        <v>0</v>
      </c>
      <c r="Q268" s="180">
        <v>1.8E-3</v>
      </c>
      <c r="R268" s="180">
        <f t="shared" si="37"/>
        <v>3.5999999999999999E-3</v>
      </c>
      <c r="S268" s="180">
        <v>0</v>
      </c>
      <c r="T268" s="181">
        <f t="shared" si="38"/>
        <v>0</v>
      </c>
      <c r="U268" s="31"/>
      <c r="V268" s="31"/>
      <c r="W268" s="31"/>
      <c r="X268" s="31"/>
      <c r="Y268" s="31"/>
      <c r="Z268" s="31"/>
      <c r="AA268" s="31"/>
      <c r="AB268" s="31"/>
      <c r="AC268" s="31"/>
      <c r="AD268" s="31"/>
      <c r="AE268" s="31"/>
      <c r="AR268" s="182" t="s">
        <v>186</v>
      </c>
      <c r="AT268" s="182" t="s">
        <v>137</v>
      </c>
      <c r="AU268" s="182" t="s">
        <v>84</v>
      </c>
      <c r="AY268" s="16" t="s">
        <v>135</v>
      </c>
      <c r="BE268" s="183">
        <f t="shared" si="39"/>
        <v>3594</v>
      </c>
      <c r="BF268" s="183">
        <f t="shared" si="40"/>
        <v>0</v>
      </c>
      <c r="BG268" s="183">
        <f t="shared" si="41"/>
        <v>0</v>
      </c>
      <c r="BH268" s="183">
        <f t="shared" si="42"/>
        <v>0</v>
      </c>
      <c r="BI268" s="183">
        <f t="shared" si="43"/>
        <v>0</v>
      </c>
      <c r="BJ268" s="16" t="s">
        <v>82</v>
      </c>
      <c r="BK268" s="183">
        <f t="shared" si="44"/>
        <v>3594</v>
      </c>
      <c r="BL268" s="16" t="s">
        <v>186</v>
      </c>
      <c r="BM268" s="182" t="s">
        <v>590</v>
      </c>
    </row>
    <row r="269" spans="1:65" s="2" customFormat="1" ht="24" customHeight="1" x14ac:dyDescent="0.2">
      <c r="A269" s="31"/>
      <c r="B269" s="135"/>
      <c r="C269" s="170" t="s">
        <v>591</v>
      </c>
      <c r="D269" s="170" t="s">
        <v>137</v>
      </c>
      <c r="E269" s="171" t="s">
        <v>592</v>
      </c>
      <c r="F269" s="172" t="s">
        <v>752</v>
      </c>
      <c r="G269" s="173" t="s">
        <v>481</v>
      </c>
      <c r="H269" s="174">
        <v>2</v>
      </c>
      <c r="I269" s="175">
        <v>1797</v>
      </c>
      <c r="J269" s="176">
        <f t="shared" si="35"/>
        <v>3594</v>
      </c>
      <c r="K269" s="177"/>
      <c r="L269" s="32"/>
      <c r="M269" s="178" t="s">
        <v>1</v>
      </c>
      <c r="N269" s="179" t="s">
        <v>39</v>
      </c>
      <c r="O269" s="57"/>
      <c r="P269" s="180">
        <f t="shared" si="36"/>
        <v>0</v>
      </c>
      <c r="Q269" s="180">
        <v>1.8E-3</v>
      </c>
      <c r="R269" s="180">
        <f t="shared" si="37"/>
        <v>3.5999999999999999E-3</v>
      </c>
      <c r="S269" s="180">
        <v>0</v>
      </c>
      <c r="T269" s="181">
        <f t="shared" si="38"/>
        <v>0</v>
      </c>
      <c r="U269" s="31"/>
      <c r="V269" s="31"/>
      <c r="W269" s="31"/>
      <c r="X269" s="31"/>
      <c r="Y269" s="31"/>
      <c r="Z269" s="31"/>
      <c r="AA269" s="31"/>
      <c r="AB269" s="31"/>
      <c r="AC269" s="31"/>
      <c r="AD269" s="31"/>
      <c r="AE269" s="31"/>
      <c r="AR269" s="182" t="s">
        <v>186</v>
      </c>
      <c r="AT269" s="182" t="s">
        <v>137</v>
      </c>
      <c r="AU269" s="182" t="s">
        <v>84</v>
      </c>
      <c r="AY269" s="16" t="s">
        <v>135</v>
      </c>
      <c r="BE269" s="183">
        <f t="shared" si="39"/>
        <v>3594</v>
      </c>
      <c r="BF269" s="183">
        <f t="shared" si="40"/>
        <v>0</v>
      </c>
      <c r="BG269" s="183">
        <f t="shared" si="41"/>
        <v>0</v>
      </c>
      <c r="BH269" s="183">
        <f t="shared" si="42"/>
        <v>0</v>
      </c>
      <c r="BI269" s="183">
        <f t="shared" si="43"/>
        <v>0</v>
      </c>
      <c r="BJ269" s="16" t="s">
        <v>82</v>
      </c>
      <c r="BK269" s="183">
        <f t="shared" si="44"/>
        <v>3594</v>
      </c>
      <c r="BL269" s="16" t="s">
        <v>186</v>
      </c>
      <c r="BM269" s="182" t="s">
        <v>593</v>
      </c>
    </row>
    <row r="270" spans="1:65" s="2" customFormat="1" ht="24" x14ac:dyDescent="0.2">
      <c r="A270" s="31"/>
      <c r="B270" s="135"/>
      <c r="C270" s="170" t="s">
        <v>594</v>
      </c>
      <c r="D270" s="170" t="s">
        <v>137</v>
      </c>
      <c r="E270" s="171" t="s">
        <v>595</v>
      </c>
      <c r="F270" s="172" t="s">
        <v>753</v>
      </c>
      <c r="G270" s="173" t="s">
        <v>481</v>
      </c>
      <c r="H270" s="174">
        <v>2</v>
      </c>
      <c r="I270" s="175">
        <v>1797</v>
      </c>
      <c r="J270" s="176">
        <f t="shared" si="35"/>
        <v>3594</v>
      </c>
      <c r="K270" s="177"/>
      <c r="L270" s="32"/>
      <c r="M270" s="178" t="s">
        <v>1</v>
      </c>
      <c r="N270" s="179" t="s">
        <v>39</v>
      </c>
      <c r="O270" s="57"/>
      <c r="P270" s="180">
        <f t="shared" si="36"/>
        <v>0</v>
      </c>
      <c r="Q270" s="180">
        <v>1.8E-3</v>
      </c>
      <c r="R270" s="180">
        <f t="shared" si="37"/>
        <v>3.5999999999999999E-3</v>
      </c>
      <c r="S270" s="180">
        <v>0</v>
      </c>
      <c r="T270" s="181">
        <f t="shared" si="38"/>
        <v>0</v>
      </c>
      <c r="U270" s="31"/>
      <c r="V270" s="31"/>
      <c r="W270" s="31"/>
      <c r="X270" s="31"/>
      <c r="Y270" s="31"/>
      <c r="Z270" s="31"/>
      <c r="AA270" s="31"/>
      <c r="AB270" s="31"/>
      <c r="AC270" s="31"/>
      <c r="AD270" s="31"/>
      <c r="AE270" s="31"/>
      <c r="AR270" s="182" t="s">
        <v>186</v>
      </c>
      <c r="AT270" s="182" t="s">
        <v>137</v>
      </c>
      <c r="AU270" s="182" t="s">
        <v>84</v>
      </c>
      <c r="AY270" s="16" t="s">
        <v>135</v>
      </c>
      <c r="BE270" s="183">
        <f t="shared" si="39"/>
        <v>3594</v>
      </c>
      <c r="BF270" s="183">
        <f t="shared" si="40"/>
        <v>0</v>
      </c>
      <c r="BG270" s="183">
        <f t="shared" si="41"/>
        <v>0</v>
      </c>
      <c r="BH270" s="183">
        <f t="shared" si="42"/>
        <v>0</v>
      </c>
      <c r="BI270" s="183">
        <f t="shared" si="43"/>
        <v>0</v>
      </c>
      <c r="BJ270" s="16" t="s">
        <v>82</v>
      </c>
      <c r="BK270" s="183">
        <f t="shared" si="44"/>
        <v>3594</v>
      </c>
      <c r="BL270" s="16" t="s">
        <v>186</v>
      </c>
      <c r="BM270" s="182" t="s">
        <v>596</v>
      </c>
    </row>
    <row r="271" spans="1:65" s="2" customFormat="1" ht="36" x14ac:dyDescent="0.2">
      <c r="A271" s="31"/>
      <c r="B271" s="135"/>
      <c r="C271" s="170" t="s">
        <v>597</v>
      </c>
      <c r="D271" s="170" t="s">
        <v>137</v>
      </c>
      <c r="E271" s="171" t="s">
        <v>598</v>
      </c>
      <c r="F271" s="172" t="s">
        <v>754</v>
      </c>
      <c r="G271" s="173" t="s">
        <v>481</v>
      </c>
      <c r="H271" s="174">
        <v>6</v>
      </c>
      <c r="I271" s="175">
        <v>8503.7000000000007</v>
      </c>
      <c r="J271" s="176">
        <f t="shared" si="35"/>
        <v>51022.2</v>
      </c>
      <c r="K271" s="177"/>
      <c r="L271" s="32"/>
      <c r="M271" s="178" t="s">
        <v>1</v>
      </c>
      <c r="N271" s="179" t="s">
        <v>39</v>
      </c>
      <c r="O271" s="57"/>
      <c r="P271" s="180">
        <f t="shared" si="36"/>
        <v>0</v>
      </c>
      <c r="Q271" s="180">
        <v>2.5400000000000002E-3</v>
      </c>
      <c r="R271" s="180">
        <f t="shared" si="37"/>
        <v>1.524E-2</v>
      </c>
      <c r="S271" s="180">
        <v>0</v>
      </c>
      <c r="T271" s="181">
        <f t="shared" si="38"/>
        <v>0</v>
      </c>
      <c r="U271" s="31"/>
      <c r="V271" s="31"/>
      <c r="W271" s="31"/>
      <c r="X271" s="31"/>
      <c r="Y271" s="31"/>
      <c r="Z271" s="31"/>
      <c r="AA271" s="31"/>
      <c r="AB271" s="31"/>
      <c r="AC271" s="31"/>
      <c r="AD271" s="31"/>
      <c r="AE271" s="31"/>
      <c r="AR271" s="182" t="s">
        <v>186</v>
      </c>
      <c r="AT271" s="182" t="s">
        <v>137</v>
      </c>
      <c r="AU271" s="182" t="s">
        <v>84</v>
      </c>
      <c r="AY271" s="16" t="s">
        <v>135</v>
      </c>
      <c r="BE271" s="183">
        <f t="shared" si="39"/>
        <v>51022.2</v>
      </c>
      <c r="BF271" s="183">
        <f t="shared" si="40"/>
        <v>0</v>
      </c>
      <c r="BG271" s="183">
        <f t="shared" si="41"/>
        <v>0</v>
      </c>
      <c r="BH271" s="183">
        <f t="shared" si="42"/>
        <v>0</v>
      </c>
      <c r="BI271" s="183">
        <f t="shared" si="43"/>
        <v>0</v>
      </c>
      <c r="BJ271" s="16" t="s">
        <v>82</v>
      </c>
      <c r="BK271" s="183">
        <f t="shared" si="44"/>
        <v>51022.2</v>
      </c>
      <c r="BL271" s="16" t="s">
        <v>186</v>
      </c>
      <c r="BM271" s="182" t="s">
        <v>599</v>
      </c>
    </row>
    <row r="272" spans="1:65" s="2" customFormat="1" ht="16.5" customHeight="1" x14ac:dyDescent="0.2">
      <c r="A272" s="31"/>
      <c r="B272" s="135"/>
      <c r="C272" s="170" t="s">
        <v>600</v>
      </c>
      <c r="D272" s="170" t="s">
        <v>137</v>
      </c>
      <c r="E272" s="171" t="s">
        <v>601</v>
      </c>
      <c r="F272" s="172" t="s">
        <v>755</v>
      </c>
      <c r="G272" s="173" t="s">
        <v>481</v>
      </c>
      <c r="H272" s="174">
        <v>1</v>
      </c>
      <c r="I272" s="175">
        <v>1089.9000000000001</v>
      </c>
      <c r="J272" s="176">
        <f t="shared" si="35"/>
        <v>1089.9000000000001</v>
      </c>
      <c r="K272" s="177"/>
      <c r="L272" s="32"/>
      <c r="M272" s="178" t="s">
        <v>1</v>
      </c>
      <c r="N272" s="179" t="s">
        <v>39</v>
      </c>
      <c r="O272" s="57"/>
      <c r="P272" s="180">
        <f t="shared" si="36"/>
        <v>0</v>
      </c>
      <c r="Q272" s="180">
        <v>1.8400000000000001E-3</v>
      </c>
      <c r="R272" s="180">
        <f t="shared" si="37"/>
        <v>1.8400000000000001E-3</v>
      </c>
      <c r="S272" s="180">
        <v>0</v>
      </c>
      <c r="T272" s="181">
        <f t="shared" si="38"/>
        <v>0</v>
      </c>
      <c r="U272" s="31"/>
      <c r="V272" s="31"/>
      <c r="W272" s="31"/>
      <c r="X272" s="31"/>
      <c r="Y272" s="31"/>
      <c r="Z272" s="31"/>
      <c r="AA272" s="31"/>
      <c r="AB272" s="31"/>
      <c r="AC272" s="31"/>
      <c r="AD272" s="31"/>
      <c r="AE272" s="31"/>
      <c r="AR272" s="182" t="s">
        <v>186</v>
      </c>
      <c r="AT272" s="182" t="s">
        <v>137</v>
      </c>
      <c r="AU272" s="182" t="s">
        <v>84</v>
      </c>
      <c r="AY272" s="16" t="s">
        <v>135</v>
      </c>
      <c r="BE272" s="183">
        <f t="shared" si="39"/>
        <v>1089.9000000000001</v>
      </c>
      <c r="BF272" s="183">
        <f t="shared" si="40"/>
        <v>0</v>
      </c>
      <c r="BG272" s="183">
        <f t="shared" si="41"/>
        <v>0</v>
      </c>
      <c r="BH272" s="183">
        <f t="shared" si="42"/>
        <v>0</v>
      </c>
      <c r="BI272" s="183">
        <f t="shared" si="43"/>
        <v>0</v>
      </c>
      <c r="BJ272" s="16" t="s">
        <v>82</v>
      </c>
      <c r="BK272" s="183">
        <f t="shared" si="44"/>
        <v>1089.9000000000001</v>
      </c>
      <c r="BL272" s="16" t="s">
        <v>186</v>
      </c>
      <c r="BM272" s="182" t="s">
        <v>602</v>
      </c>
    </row>
    <row r="273" spans="1:65" s="2" customFormat="1" ht="36" x14ac:dyDescent="0.2">
      <c r="A273" s="31"/>
      <c r="B273" s="135"/>
      <c r="C273" s="170" t="s">
        <v>603</v>
      </c>
      <c r="D273" s="170" t="s">
        <v>137</v>
      </c>
      <c r="E273" s="171" t="s">
        <v>604</v>
      </c>
      <c r="F273" s="172" t="s">
        <v>756</v>
      </c>
      <c r="G273" s="173" t="s">
        <v>481</v>
      </c>
      <c r="H273" s="174">
        <v>1</v>
      </c>
      <c r="I273" s="175">
        <v>4015</v>
      </c>
      <c r="J273" s="176">
        <f t="shared" si="35"/>
        <v>4015</v>
      </c>
      <c r="K273" s="177"/>
      <c r="L273" s="32"/>
      <c r="M273" s="178" t="s">
        <v>1</v>
      </c>
      <c r="N273" s="179" t="s">
        <v>39</v>
      </c>
      <c r="O273" s="57"/>
      <c r="P273" s="180">
        <f t="shared" si="36"/>
        <v>0</v>
      </c>
      <c r="Q273" s="180">
        <v>1.8500000000000001E-3</v>
      </c>
      <c r="R273" s="180">
        <f t="shared" si="37"/>
        <v>1.8500000000000001E-3</v>
      </c>
      <c r="S273" s="180">
        <v>0</v>
      </c>
      <c r="T273" s="181">
        <f t="shared" si="38"/>
        <v>0</v>
      </c>
      <c r="U273" s="31"/>
      <c r="V273" s="31"/>
      <c r="W273" s="31"/>
      <c r="X273" s="31"/>
      <c r="Y273" s="31"/>
      <c r="Z273" s="31"/>
      <c r="AA273" s="31"/>
      <c r="AB273" s="31"/>
      <c r="AC273" s="31"/>
      <c r="AD273" s="31"/>
      <c r="AE273" s="31"/>
      <c r="AR273" s="182" t="s">
        <v>186</v>
      </c>
      <c r="AT273" s="182" t="s">
        <v>137</v>
      </c>
      <c r="AU273" s="182" t="s">
        <v>84</v>
      </c>
      <c r="AY273" s="16" t="s">
        <v>135</v>
      </c>
      <c r="BE273" s="183">
        <f t="shared" si="39"/>
        <v>4015</v>
      </c>
      <c r="BF273" s="183">
        <f t="shared" si="40"/>
        <v>0</v>
      </c>
      <c r="BG273" s="183">
        <f t="shared" si="41"/>
        <v>0</v>
      </c>
      <c r="BH273" s="183">
        <f t="shared" si="42"/>
        <v>0</v>
      </c>
      <c r="BI273" s="183">
        <f t="shared" si="43"/>
        <v>0</v>
      </c>
      <c r="BJ273" s="16" t="s">
        <v>82</v>
      </c>
      <c r="BK273" s="183">
        <f t="shared" si="44"/>
        <v>4015</v>
      </c>
      <c r="BL273" s="16" t="s">
        <v>186</v>
      </c>
      <c r="BM273" s="182" t="s">
        <v>605</v>
      </c>
    </row>
    <row r="274" spans="1:65" s="2" customFormat="1" ht="36" x14ac:dyDescent="0.2">
      <c r="A274" s="31"/>
      <c r="B274" s="135"/>
      <c r="C274" s="170" t="s">
        <v>606</v>
      </c>
      <c r="D274" s="170" t="s">
        <v>137</v>
      </c>
      <c r="E274" s="171" t="s">
        <v>607</v>
      </c>
      <c r="F274" s="172" t="s">
        <v>757</v>
      </c>
      <c r="G274" s="173" t="s">
        <v>481</v>
      </c>
      <c r="H274" s="174">
        <v>2</v>
      </c>
      <c r="I274" s="175">
        <v>4015</v>
      </c>
      <c r="J274" s="176">
        <f t="shared" si="35"/>
        <v>8030</v>
      </c>
      <c r="K274" s="177"/>
      <c r="L274" s="32"/>
      <c r="M274" s="178" t="s">
        <v>1</v>
      </c>
      <c r="N274" s="179" t="s">
        <v>39</v>
      </c>
      <c r="O274" s="57"/>
      <c r="P274" s="180">
        <f t="shared" si="36"/>
        <v>0</v>
      </c>
      <c r="Q274" s="180">
        <v>1.8500000000000001E-3</v>
      </c>
      <c r="R274" s="180">
        <f t="shared" si="37"/>
        <v>3.7000000000000002E-3</v>
      </c>
      <c r="S274" s="180">
        <v>0</v>
      </c>
      <c r="T274" s="181">
        <f t="shared" si="38"/>
        <v>0</v>
      </c>
      <c r="U274" s="31"/>
      <c r="V274" s="31"/>
      <c r="W274" s="31"/>
      <c r="X274" s="31"/>
      <c r="Y274" s="31"/>
      <c r="Z274" s="31"/>
      <c r="AA274" s="31"/>
      <c r="AB274" s="31"/>
      <c r="AC274" s="31"/>
      <c r="AD274" s="31"/>
      <c r="AE274" s="31"/>
      <c r="AR274" s="182" t="s">
        <v>186</v>
      </c>
      <c r="AT274" s="182" t="s">
        <v>137</v>
      </c>
      <c r="AU274" s="182" t="s">
        <v>84</v>
      </c>
      <c r="AY274" s="16" t="s">
        <v>135</v>
      </c>
      <c r="BE274" s="183">
        <f t="shared" si="39"/>
        <v>8030</v>
      </c>
      <c r="BF274" s="183">
        <f t="shared" si="40"/>
        <v>0</v>
      </c>
      <c r="BG274" s="183">
        <f t="shared" si="41"/>
        <v>0</v>
      </c>
      <c r="BH274" s="183">
        <f t="shared" si="42"/>
        <v>0</v>
      </c>
      <c r="BI274" s="183">
        <f t="shared" si="43"/>
        <v>0</v>
      </c>
      <c r="BJ274" s="16" t="s">
        <v>82</v>
      </c>
      <c r="BK274" s="183">
        <f t="shared" si="44"/>
        <v>8030</v>
      </c>
      <c r="BL274" s="16" t="s">
        <v>186</v>
      </c>
      <c r="BM274" s="182" t="s">
        <v>608</v>
      </c>
    </row>
    <row r="275" spans="1:65" s="2" customFormat="1" ht="21.75" customHeight="1" x14ac:dyDescent="0.2">
      <c r="A275" s="31"/>
      <c r="B275" s="135"/>
      <c r="C275" s="170" t="s">
        <v>609</v>
      </c>
      <c r="D275" s="170" t="s">
        <v>137</v>
      </c>
      <c r="E275" s="171" t="s">
        <v>610</v>
      </c>
      <c r="F275" s="172" t="s">
        <v>758</v>
      </c>
      <c r="G275" s="173" t="s">
        <v>481</v>
      </c>
      <c r="H275" s="174">
        <v>6</v>
      </c>
      <c r="I275" s="175">
        <v>845.80000000000007</v>
      </c>
      <c r="J275" s="176">
        <f t="shared" si="35"/>
        <v>5074.8</v>
      </c>
      <c r="K275" s="177"/>
      <c r="L275" s="32"/>
      <c r="M275" s="178" t="s">
        <v>1</v>
      </c>
      <c r="N275" s="179" t="s">
        <v>39</v>
      </c>
      <c r="O275" s="57"/>
      <c r="P275" s="180">
        <f t="shared" si="36"/>
        <v>0</v>
      </c>
      <c r="Q275" s="180">
        <v>2.4000000000000001E-4</v>
      </c>
      <c r="R275" s="180">
        <f t="shared" si="37"/>
        <v>1.4400000000000001E-3</v>
      </c>
      <c r="S275" s="180">
        <v>0</v>
      </c>
      <c r="T275" s="181">
        <f t="shared" si="38"/>
        <v>0</v>
      </c>
      <c r="U275" s="31"/>
      <c r="V275" s="31"/>
      <c r="W275" s="31"/>
      <c r="X275" s="31"/>
      <c r="Y275" s="31"/>
      <c r="Z275" s="31"/>
      <c r="AA275" s="31"/>
      <c r="AB275" s="31"/>
      <c r="AC275" s="31"/>
      <c r="AD275" s="31"/>
      <c r="AE275" s="31"/>
      <c r="AR275" s="182" t="s">
        <v>186</v>
      </c>
      <c r="AT275" s="182" t="s">
        <v>137</v>
      </c>
      <c r="AU275" s="182" t="s">
        <v>84</v>
      </c>
      <c r="AY275" s="16" t="s">
        <v>135</v>
      </c>
      <c r="BE275" s="183">
        <f t="shared" si="39"/>
        <v>5074.8</v>
      </c>
      <c r="BF275" s="183">
        <f t="shared" si="40"/>
        <v>0</v>
      </c>
      <c r="BG275" s="183">
        <f t="shared" si="41"/>
        <v>0</v>
      </c>
      <c r="BH275" s="183">
        <f t="shared" si="42"/>
        <v>0</v>
      </c>
      <c r="BI275" s="183">
        <f t="shared" si="43"/>
        <v>0</v>
      </c>
      <c r="BJ275" s="16" t="s">
        <v>82</v>
      </c>
      <c r="BK275" s="183">
        <f t="shared" si="44"/>
        <v>5074.8</v>
      </c>
      <c r="BL275" s="16" t="s">
        <v>186</v>
      </c>
      <c r="BM275" s="182" t="s">
        <v>611</v>
      </c>
    </row>
    <row r="276" spans="1:65" s="2" customFormat="1" ht="16.5" customHeight="1" x14ac:dyDescent="0.2">
      <c r="A276" s="31"/>
      <c r="B276" s="135"/>
      <c r="C276" s="170" t="s">
        <v>612</v>
      </c>
      <c r="D276" s="170" t="s">
        <v>137</v>
      </c>
      <c r="E276" s="171" t="s">
        <v>613</v>
      </c>
      <c r="F276" s="172" t="s">
        <v>614</v>
      </c>
      <c r="G276" s="173" t="s">
        <v>264</v>
      </c>
      <c r="H276" s="174">
        <v>17</v>
      </c>
      <c r="I276" s="175">
        <v>584.1</v>
      </c>
      <c r="J276" s="176">
        <f t="shared" si="35"/>
        <v>9929.7000000000007</v>
      </c>
      <c r="K276" s="177"/>
      <c r="L276" s="32"/>
      <c r="M276" s="178" t="s">
        <v>1</v>
      </c>
      <c r="N276" s="179" t="s">
        <v>39</v>
      </c>
      <c r="O276" s="57"/>
      <c r="P276" s="180">
        <f t="shared" si="36"/>
        <v>0</v>
      </c>
      <c r="Q276" s="180">
        <v>3.1E-4</v>
      </c>
      <c r="R276" s="180">
        <f t="shared" si="37"/>
        <v>5.2700000000000004E-3</v>
      </c>
      <c r="S276" s="180">
        <v>0</v>
      </c>
      <c r="T276" s="181">
        <f t="shared" si="38"/>
        <v>0</v>
      </c>
      <c r="U276" s="31"/>
      <c r="V276" s="31"/>
      <c r="W276" s="31"/>
      <c r="X276" s="31"/>
      <c r="Y276" s="31"/>
      <c r="Z276" s="31"/>
      <c r="AA276" s="31"/>
      <c r="AB276" s="31"/>
      <c r="AC276" s="31"/>
      <c r="AD276" s="31"/>
      <c r="AE276" s="31"/>
      <c r="AR276" s="182" t="s">
        <v>186</v>
      </c>
      <c r="AT276" s="182" t="s">
        <v>137</v>
      </c>
      <c r="AU276" s="182" t="s">
        <v>84</v>
      </c>
      <c r="AY276" s="16" t="s">
        <v>135</v>
      </c>
      <c r="BE276" s="183">
        <f t="shared" si="39"/>
        <v>9929.7000000000007</v>
      </c>
      <c r="BF276" s="183">
        <f t="shared" si="40"/>
        <v>0</v>
      </c>
      <c r="BG276" s="183">
        <f t="shared" si="41"/>
        <v>0</v>
      </c>
      <c r="BH276" s="183">
        <f t="shared" si="42"/>
        <v>0</v>
      </c>
      <c r="BI276" s="183">
        <f t="shared" si="43"/>
        <v>0</v>
      </c>
      <c r="BJ276" s="16" t="s">
        <v>82</v>
      </c>
      <c r="BK276" s="183">
        <f t="shared" si="44"/>
        <v>9929.7000000000007</v>
      </c>
      <c r="BL276" s="16" t="s">
        <v>186</v>
      </c>
      <c r="BM276" s="182" t="s">
        <v>615</v>
      </c>
    </row>
    <row r="277" spans="1:65" s="2" customFormat="1" ht="16.5" customHeight="1" x14ac:dyDescent="0.2">
      <c r="A277" s="31"/>
      <c r="B277" s="135"/>
      <c r="C277" s="170" t="s">
        <v>616</v>
      </c>
      <c r="D277" s="170" t="s">
        <v>137</v>
      </c>
      <c r="E277" s="171" t="s">
        <v>617</v>
      </c>
      <c r="F277" s="172" t="s">
        <v>618</v>
      </c>
      <c r="G277" s="173" t="s">
        <v>264</v>
      </c>
      <c r="H277" s="174">
        <v>3</v>
      </c>
      <c r="I277" s="175">
        <v>584.1</v>
      </c>
      <c r="J277" s="176">
        <f t="shared" si="35"/>
        <v>1752.3</v>
      </c>
      <c r="K277" s="177"/>
      <c r="L277" s="32"/>
      <c r="M277" s="178" t="s">
        <v>1</v>
      </c>
      <c r="N277" s="179" t="s">
        <v>39</v>
      </c>
      <c r="O277" s="57"/>
      <c r="P277" s="180">
        <f t="shared" si="36"/>
        <v>0</v>
      </c>
      <c r="Q277" s="180">
        <v>3.1E-4</v>
      </c>
      <c r="R277" s="180">
        <f t="shared" si="37"/>
        <v>9.3000000000000005E-4</v>
      </c>
      <c r="S277" s="180">
        <v>0</v>
      </c>
      <c r="T277" s="181">
        <f t="shared" si="38"/>
        <v>0</v>
      </c>
      <c r="U277" s="31"/>
      <c r="V277" s="31"/>
      <c r="W277" s="31"/>
      <c r="X277" s="31"/>
      <c r="Y277" s="31"/>
      <c r="Z277" s="31"/>
      <c r="AA277" s="31"/>
      <c r="AB277" s="31"/>
      <c r="AC277" s="31"/>
      <c r="AD277" s="31"/>
      <c r="AE277" s="31"/>
      <c r="AR277" s="182" t="s">
        <v>186</v>
      </c>
      <c r="AT277" s="182" t="s">
        <v>137</v>
      </c>
      <c r="AU277" s="182" t="s">
        <v>84</v>
      </c>
      <c r="AY277" s="16" t="s">
        <v>135</v>
      </c>
      <c r="BE277" s="183">
        <f t="shared" si="39"/>
        <v>1752.3</v>
      </c>
      <c r="BF277" s="183">
        <f t="shared" si="40"/>
        <v>0</v>
      </c>
      <c r="BG277" s="183">
        <f t="shared" si="41"/>
        <v>0</v>
      </c>
      <c r="BH277" s="183">
        <f t="shared" si="42"/>
        <v>0</v>
      </c>
      <c r="BI277" s="183">
        <f t="shared" si="43"/>
        <v>0</v>
      </c>
      <c r="BJ277" s="16" t="s">
        <v>82</v>
      </c>
      <c r="BK277" s="183">
        <f t="shared" si="44"/>
        <v>1752.3</v>
      </c>
      <c r="BL277" s="16" t="s">
        <v>186</v>
      </c>
      <c r="BM277" s="182" t="s">
        <v>619</v>
      </c>
    </row>
    <row r="278" spans="1:65" s="2" customFormat="1" ht="16.5" customHeight="1" x14ac:dyDescent="0.2">
      <c r="A278" s="31"/>
      <c r="B278" s="135"/>
      <c r="C278" s="170" t="s">
        <v>620</v>
      </c>
      <c r="D278" s="170" t="s">
        <v>137</v>
      </c>
      <c r="E278" s="171" t="s">
        <v>621</v>
      </c>
      <c r="F278" s="172" t="s">
        <v>622</v>
      </c>
      <c r="G278" s="173" t="s">
        <v>481</v>
      </c>
      <c r="H278" s="174">
        <v>12</v>
      </c>
      <c r="I278" s="175">
        <v>206.5</v>
      </c>
      <c r="J278" s="176">
        <f t="shared" si="35"/>
        <v>2478</v>
      </c>
      <c r="K278" s="177"/>
      <c r="L278" s="32"/>
      <c r="M278" s="178" t="s">
        <v>1</v>
      </c>
      <c r="N278" s="179" t="s">
        <v>39</v>
      </c>
      <c r="O278" s="57"/>
      <c r="P278" s="180">
        <f t="shared" si="36"/>
        <v>0</v>
      </c>
      <c r="Q278" s="180">
        <v>0</v>
      </c>
      <c r="R278" s="180">
        <f t="shared" si="37"/>
        <v>0</v>
      </c>
      <c r="S278" s="180">
        <v>1.933E-2</v>
      </c>
      <c r="T278" s="181">
        <f t="shared" si="38"/>
        <v>0.23196</v>
      </c>
      <c r="U278" s="31"/>
      <c r="V278" s="31"/>
      <c r="W278" s="31"/>
      <c r="X278" s="31"/>
      <c r="Y278" s="31"/>
      <c r="Z278" s="31"/>
      <c r="AA278" s="31"/>
      <c r="AB278" s="31"/>
      <c r="AC278" s="31"/>
      <c r="AD278" s="31"/>
      <c r="AE278" s="31"/>
      <c r="AR278" s="182" t="s">
        <v>186</v>
      </c>
      <c r="AT278" s="182" t="s">
        <v>137</v>
      </c>
      <c r="AU278" s="182" t="s">
        <v>84</v>
      </c>
      <c r="AY278" s="16" t="s">
        <v>135</v>
      </c>
      <c r="BE278" s="183">
        <f t="shared" si="39"/>
        <v>2478</v>
      </c>
      <c r="BF278" s="183">
        <f t="shared" si="40"/>
        <v>0</v>
      </c>
      <c r="BG278" s="183">
        <f t="shared" si="41"/>
        <v>0</v>
      </c>
      <c r="BH278" s="183">
        <f t="shared" si="42"/>
        <v>0</v>
      </c>
      <c r="BI278" s="183">
        <f t="shared" si="43"/>
        <v>0</v>
      </c>
      <c r="BJ278" s="16" t="s">
        <v>82</v>
      </c>
      <c r="BK278" s="183">
        <f t="shared" si="44"/>
        <v>2478</v>
      </c>
      <c r="BL278" s="16" t="s">
        <v>186</v>
      </c>
      <c r="BM278" s="182" t="s">
        <v>623</v>
      </c>
    </row>
    <row r="279" spans="1:65" s="2" customFormat="1" ht="16.5" customHeight="1" x14ac:dyDescent="0.2">
      <c r="A279" s="31"/>
      <c r="B279" s="135"/>
      <c r="C279" s="170" t="s">
        <v>624</v>
      </c>
      <c r="D279" s="170" t="s">
        <v>137</v>
      </c>
      <c r="E279" s="171" t="s">
        <v>625</v>
      </c>
      <c r="F279" s="172" t="s">
        <v>626</v>
      </c>
      <c r="G279" s="173" t="s">
        <v>481</v>
      </c>
      <c r="H279" s="174">
        <v>6</v>
      </c>
      <c r="I279" s="175">
        <v>85.600000000000009</v>
      </c>
      <c r="J279" s="176">
        <f t="shared" si="35"/>
        <v>513.6</v>
      </c>
      <c r="K279" s="177"/>
      <c r="L279" s="32"/>
      <c r="M279" s="178" t="s">
        <v>1</v>
      </c>
      <c r="N279" s="179" t="s">
        <v>39</v>
      </c>
      <c r="O279" s="57"/>
      <c r="P279" s="180">
        <f t="shared" si="36"/>
        <v>0</v>
      </c>
      <c r="Q279" s="180">
        <v>0</v>
      </c>
      <c r="R279" s="180">
        <f t="shared" si="37"/>
        <v>0</v>
      </c>
      <c r="S279" s="180">
        <v>1.107E-2</v>
      </c>
      <c r="T279" s="181">
        <f t="shared" si="38"/>
        <v>6.6420000000000007E-2</v>
      </c>
      <c r="U279" s="31"/>
      <c r="V279" s="31"/>
      <c r="W279" s="31"/>
      <c r="X279" s="31"/>
      <c r="Y279" s="31"/>
      <c r="Z279" s="31"/>
      <c r="AA279" s="31"/>
      <c r="AB279" s="31"/>
      <c r="AC279" s="31"/>
      <c r="AD279" s="31"/>
      <c r="AE279" s="31"/>
      <c r="AR279" s="182" t="s">
        <v>186</v>
      </c>
      <c r="AT279" s="182" t="s">
        <v>137</v>
      </c>
      <c r="AU279" s="182" t="s">
        <v>84</v>
      </c>
      <c r="AY279" s="16" t="s">
        <v>135</v>
      </c>
      <c r="BE279" s="183">
        <f t="shared" si="39"/>
        <v>513.6</v>
      </c>
      <c r="BF279" s="183">
        <f t="shared" si="40"/>
        <v>0</v>
      </c>
      <c r="BG279" s="183">
        <f t="shared" si="41"/>
        <v>0</v>
      </c>
      <c r="BH279" s="183">
        <f t="shared" si="42"/>
        <v>0</v>
      </c>
      <c r="BI279" s="183">
        <f t="shared" si="43"/>
        <v>0</v>
      </c>
      <c r="BJ279" s="16" t="s">
        <v>82</v>
      </c>
      <c r="BK279" s="183">
        <f t="shared" si="44"/>
        <v>513.6</v>
      </c>
      <c r="BL279" s="16" t="s">
        <v>186</v>
      </c>
      <c r="BM279" s="182" t="s">
        <v>627</v>
      </c>
    </row>
    <row r="280" spans="1:65" s="2" customFormat="1" ht="16.5" customHeight="1" x14ac:dyDescent="0.2">
      <c r="A280" s="31"/>
      <c r="B280" s="135"/>
      <c r="C280" s="170" t="s">
        <v>628</v>
      </c>
      <c r="D280" s="170" t="s">
        <v>137</v>
      </c>
      <c r="E280" s="171" t="s">
        <v>629</v>
      </c>
      <c r="F280" s="172" t="s">
        <v>630</v>
      </c>
      <c r="G280" s="173" t="s">
        <v>481</v>
      </c>
      <c r="H280" s="174">
        <v>14</v>
      </c>
      <c r="I280" s="175">
        <v>136.4</v>
      </c>
      <c r="J280" s="176">
        <f t="shared" si="35"/>
        <v>1909.6</v>
      </c>
      <c r="K280" s="177"/>
      <c r="L280" s="32"/>
      <c r="M280" s="178" t="s">
        <v>1</v>
      </c>
      <c r="N280" s="179" t="s">
        <v>39</v>
      </c>
      <c r="O280" s="57"/>
      <c r="P280" s="180">
        <f t="shared" si="36"/>
        <v>0</v>
      </c>
      <c r="Q280" s="180">
        <v>0</v>
      </c>
      <c r="R280" s="180">
        <f t="shared" si="37"/>
        <v>0</v>
      </c>
      <c r="S280" s="180">
        <v>1.9460000000000002E-2</v>
      </c>
      <c r="T280" s="181">
        <f t="shared" si="38"/>
        <v>0.27244000000000002</v>
      </c>
      <c r="U280" s="31"/>
      <c r="V280" s="31"/>
      <c r="W280" s="31"/>
      <c r="X280" s="31"/>
      <c r="Y280" s="31"/>
      <c r="Z280" s="31"/>
      <c r="AA280" s="31"/>
      <c r="AB280" s="31"/>
      <c r="AC280" s="31"/>
      <c r="AD280" s="31"/>
      <c r="AE280" s="31"/>
      <c r="AR280" s="182" t="s">
        <v>186</v>
      </c>
      <c r="AT280" s="182" t="s">
        <v>137</v>
      </c>
      <c r="AU280" s="182" t="s">
        <v>84</v>
      </c>
      <c r="AY280" s="16" t="s">
        <v>135</v>
      </c>
      <c r="BE280" s="183">
        <f t="shared" si="39"/>
        <v>1909.6</v>
      </c>
      <c r="BF280" s="183">
        <f t="shared" si="40"/>
        <v>0</v>
      </c>
      <c r="BG280" s="183">
        <f t="shared" si="41"/>
        <v>0</v>
      </c>
      <c r="BH280" s="183">
        <f t="shared" si="42"/>
        <v>0</v>
      </c>
      <c r="BI280" s="183">
        <f t="shared" si="43"/>
        <v>0</v>
      </c>
      <c r="BJ280" s="16" t="s">
        <v>82</v>
      </c>
      <c r="BK280" s="183">
        <f t="shared" si="44"/>
        <v>1909.6</v>
      </c>
      <c r="BL280" s="16" t="s">
        <v>186</v>
      </c>
      <c r="BM280" s="182" t="s">
        <v>631</v>
      </c>
    </row>
    <row r="281" spans="1:65" s="2" customFormat="1" ht="16.5" customHeight="1" x14ac:dyDescent="0.2">
      <c r="A281" s="31"/>
      <c r="B281" s="135"/>
      <c r="C281" s="170" t="s">
        <v>632</v>
      </c>
      <c r="D281" s="170" t="s">
        <v>137</v>
      </c>
      <c r="E281" s="171" t="s">
        <v>633</v>
      </c>
      <c r="F281" s="172" t="s">
        <v>634</v>
      </c>
      <c r="G281" s="173" t="s">
        <v>481</v>
      </c>
      <c r="H281" s="174">
        <v>1</v>
      </c>
      <c r="I281" s="175">
        <v>171.5</v>
      </c>
      <c r="J281" s="176">
        <f t="shared" si="35"/>
        <v>171.5</v>
      </c>
      <c r="K281" s="177"/>
      <c r="L281" s="32"/>
      <c r="M281" s="178" t="s">
        <v>1</v>
      </c>
      <c r="N281" s="179" t="s">
        <v>39</v>
      </c>
      <c r="O281" s="57"/>
      <c r="P281" s="180">
        <f t="shared" si="36"/>
        <v>0</v>
      </c>
      <c r="Q281" s="180">
        <v>0</v>
      </c>
      <c r="R281" s="180">
        <f t="shared" si="37"/>
        <v>0</v>
      </c>
      <c r="S281" s="180">
        <v>3.2899999999999999E-2</v>
      </c>
      <c r="T281" s="181">
        <f t="shared" si="38"/>
        <v>3.2899999999999999E-2</v>
      </c>
      <c r="U281" s="31"/>
      <c r="V281" s="31"/>
      <c r="W281" s="31"/>
      <c r="X281" s="31"/>
      <c r="Y281" s="31"/>
      <c r="Z281" s="31"/>
      <c r="AA281" s="31"/>
      <c r="AB281" s="31"/>
      <c r="AC281" s="31"/>
      <c r="AD281" s="31"/>
      <c r="AE281" s="31"/>
      <c r="AR281" s="182" t="s">
        <v>186</v>
      </c>
      <c r="AT281" s="182" t="s">
        <v>137</v>
      </c>
      <c r="AU281" s="182" t="s">
        <v>84</v>
      </c>
      <c r="AY281" s="16" t="s">
        <v>135</v>
      </c>
      <c r="BE281" s="183">
        <f t="shared" si="39"/>
        <v>171.5</v>
      </c>
      <c r="BF281" s="183">
        <f t="shared" si="40"/>
        <v>0</v>
      </c>
      <c r="BG281" s="183">
        <f t="shared" si="41"/>
        <v>0</v>
      </c>
      <c r="BH281" s="183">
        <f t="shared" si="42"/>
        <v>0</v>
      </c>
      <c r="BI281" s="183">
        <f t="shared" si="43"/>
        <v>0</v>
      </c>
      <c r="BJ281" s="16" t="s">
        <v>82</v>
      </c>
      <c r="BK281" s="183">
        <f t="shared" si="44"/>
        <v>171.5</v>
      </c>
      <c r="BL281" s="16" t="s">
        <v>186</v>
      </c>
      <c r="BM281" s="182" t="s">
        <v>635</v>
      </c>
    </row>
    <row r="282" spans="1:65" s="2" customFormat="1" ht="16.5" customHeight="1" x14ac:dyDescent="0.2">
      <c r="A282" s="31"/>
      <c r="B282" s="135"/>
      <c r="C282" s="170" t="s">
        <v>636</v>
      </c>
      <c r="D282" s="170" t="s">
        <v>137</v>
      </c>
      <c r="E282" s="171" t="s">
        <v>637</v>
      </c>
      <c r="F282" s="172" t="s">
        <v>638</v>
      </c>
      <c r="G282" s="173" t="s">
        <v>481</v>
      </c>
      <c r="H282" s="174">
        <v>3</v>
      </c>
      <c r="I282" s="175">
        <v>175.20000000000002</v>
      </c>
      <c r="J282" s="176">
        <f t="shared" si="35"/>
        <v>525.6</v>
      </c>
      <c r="K282" s="177"/>
      <c r="L282" s="32"/>
      <c r="M282" s="178" t="s">
        <v>1</v>
      </c>
      <c r="N282" s="179" t="s">
        <v>39</v>
      </c>
      <c r="O282" s="57"/>
      <c r="P282" s="180">
        <f t="shared" si="36"/>
        <v>0</v>
      </c>
      <c r="Q282" s="180">
        <v>0</v>
      </c>
      <c r="R282" s="180">
        <f t="shared" si="37"/>
        <v>0</v>
      </c>
      <c r="S282" s="180">
        <v>9.1999999999999998E-3</v>
      </c>
      <c r="T282" s="181">
        <f t="shared" si="38"/>
        <v>2.76E-2</v>
      </c>
      <c r="U282" s="31"/>
      <c r="V282" s="31"/>
      <c r="W282" s="31"/>
      <c r="X282" s="31"/>
      <c r="Y282" s="31"/>
      <c r="Z282" s="31"/>
      <c r="AA282" s="31"/>
      <c r="AB282" s="31"/>
      <c r="AC282" s="31"/>
      <c r="AD282" s="31"/>
      <c r="AE282" s="31"/>
      <c r="AR282" s="182" t="s">
        <v>186</v>
      </c>
      <c r="AT282" s="182" t="s">
        <v>137</v>
      </c>
      <c r="AU282" s="182" t="s">
        <v>84</v>
      </c>
      <c r="AY282" s="16" t="s">
        <v>135</v>
      </c>
      <c r="BE282" s="183">
        <f t="shared" si="39"/>
        <v>525.6</v>
      </c>
      <c r="BF282" s="183">
        <f t="shared" si="40"/>
        <v>0</v>
      </c>
      <c r="BG282" s="183">
        <f t="shared" si="41"/>
        <v>0</v>
      </c>
      <c r="BH282" s="183">
        <f t="shared" si="42"/>
        <v>0</v>
      </c>
      <c r="BI282" s="183">
        <f t="shared" si="43"/>
        <v>0</v>
      </c>
      <c r="BJ282" s="16" t="s">
        <v>82</v>
      </c>
      <c r="BK282" s="183">
        <f t="shared" si="44"/>
        <v>525.6</v>
      </c>
      <c r="BL282" s="16" t="s">
        <v>186</v>
      </c>
      <c r="BM282" s="182" t="s">
        <v>639</v>
      </c>
    </row>
    <row r="283" spans="1:65" s="2" customFormat="1" ht="16.5" customHeight="1" x14ac:dyDescent="0.2">
      <c r="A283" s="31"/>
      <c r="B283" s="135"/>
      <c r="C283" s="170" t="s">
        <v>640</v>
      </c>
      <c r="D283" s="170" t="s">
        <v>137</v>
      </c>
      <c r="E283" s="171" t="s">
        <v>641</v>
      </c>
      <c r="F283" s="172" t="s">
        <v>642</v>
      </c>
      <c r="G283" s="173" t="s">
        <v>481</v>
      </c>
      <c r="H283" s="174">
        <v>1</v>
      </c>
      <c r="I283" s="175">
        <v>218.20000000000002</v>
      </c>
      <c r="J283" s="176">
        <f t="shared" si="35"/>
        <v>218.2</v>
      </c>
      <c r="K283" s="177"/>
      <c r="L283" s="32"/>
      <c r="M283" s="178" t="s">
        <v>1</v>
      </c>
      <c r="N283" s="179" t="s">
        <v>39</v>
      </c>
      <c r="O283" s="57"/>
      <c r="P283" s="180">
        <f t="shared" si="36"/>
        <v>0</v>
      </c>
      <c r="Q283" s="180">
        <v>0</v>
      </c>
      <c r="R283" s="180">
        <f t="shared" si="37"/>
        <v>0</v>
      </c>
      <c r="S283" s="180">
        <v>1.8800000000000001E-2</v>
      </c>
      <c r="T283" s="181">
        <f t="shared" si="38"/>
        <v>1.8800000000000001E-2</v>
      </c>
      <c r="U283" s="31"/>
      <c r="V283" s="31"/>
      <c r="W283" s="31"/>
      <c r="X283" s="31"/>
      <c r="Y283" s="31"/>
      <c r="Z283" s="31"/>
      <c r="AA283" s="31"/>
      <c r="AB283" s="31"/>
      <c r="AC283" s="31"/>
      <c r="AD283" s="31"/>
      <c r="AE283" s="31"/>
      <c r="AR283" s="182" t="s">
        <v>186</v>
      </c>
      <c r="AT283" s="182" t="s">
        <v>137</v>
      </c>
      <c r="AU283" s="182" t="s">
        <v>84</v>
      </c>
      <c r="AY283" s="16" t="s">
        <v>135</v>
      </c>
      <c r="BE283" s="183">
        <f t="shared" si="39"/>
        <v>218.2</v>
      </c>
      <c r="BF283" s="183">
        <f t="shared" si="40"/>
        <v>0</v>
      </c>
      <c r="BG283" s="183">
        <f t="shared" si="41"/>
        <v>0</v>
      </c>
      <c r="BH283" s="183">
        <f t="shared" si="42"/>
        <v>0</v>
      </c>
      <c r="BI283" s="183">
        <f t="shared" si="43"/>
        <v>0</v>
      </c>
      <c r="BJ283" s="16" t="s">
        <v>82</v>
      </c>
      <c r="BK283" s="183">
        <f t="shared" si="44"/>
        <v>218.2</v>
      </c>
      <c r="BL283" s="16" t="s">
        <v>186</v>
      </c>
      <c r="BM283" s="182" t="s">
        <v>643</v>
      </c>
    </row>
    <row r="284" spans="1:65" s="2" customFormat="1" ht="16.5" customHeight="1" x14ac:dyDescent="0.2">
      <c r="A284" s="31"/>
      <c r="B284" s="135"/>
      <c r="C284" s="170" t="s">
        <v>644</v>
      </c>
      <c r="D284" s="170" t="s">
        <v>137</v>
      </c>
      <c r="E284" s="171" t="s">
        <v>645</v>
      </c>
      <c r="F284" s="172" t="s">
        <v>646</v>
      </c>
      <c r="G284" s="173" t="s">
        <v>481</v>
      </c>
      <c r="H284" s="174">
        <v>1</v>
      </c>
      <c r="I284" s="175">
        <v>315.40000000000003</v>
      </c>
      <c r="J284" s="176">
        <f t="shared" si="35"/>
        <v>315.39999999999998</v>
      </c>
      <c r="K284" s="177"/>
      <c r="L284" s="32"/>
      <c r="M284" s="178" t="s">
        <v>1</v>
      </c>
      <c r="N284" s="179" t="s">
        <v>39</v>
      </c>
      <c r="O284" s="57"/>
      <c r="P284" s="180">
        <f t="shared" si="36"/>
        <v>0</v>
      </c>
      <c r="Q284" s="180">
        <v>0</v>
      </c>
      <c r="R284" s="180">
        <f t="shared" si="37"/>
        <v>0</v>
      </c>
      <c r="S284" s="180">
        <v>0.155</v>
      </c>
      <c r="T284" s="181">
        <f t="shared" si="38"/>
        <v>0.155</v>
      </c>
      <c r="U284" s="31"/>
      <c r="V284" s="31"/>
      <c r="W284" s="31"/>
      <c r="X284" s="31"/>
      <c r="Y284" s="31"/>
      <c r="Z284" s="31"/>
      <c r="AA284" s="31"/>
      <c r="AB284" s="31"/>
      <c r="AC284" s="31"/>
      <c r="AD284" s="31"/>
      <c r="AE284" s="31"/>
      <c r="AR284" s="182" t="s">
        <v>186</v>
      </c>
      <c r="AT284" s="182" t="s">
        <v>137</v>
      </c>
      <c r="AU284" s="182" t="s">
        <v>84</v>
      </c>
      <c r="AY284" s="16" t="s">
        <v>135</v>
      </c>
      <c r="BE284" s="183">
        <f t="shared" si="39"/>
        <v>315.39999999999998</v>
      </c>
      <c r="BF284" s="183">
        <f t="shared" si="40"/>
        <v>0</v>
      </c>
      <c r="BG284" s="183">
        <f t="shared" si="41"/>
        <v>0</v>
      </c>
      <c r="BH284" s="183">
        <f t="shared" si="42"/>
        <v>0</v>
      </c>
      <c r="BI284" s="183">
        <f t="shared" si="43"/>
        <v>0</v>
      </c>
      <c r="BJ284" s="16" t="s">
        <v>82</v>
      </c>
      <c r="BK284" s="183">
        <f t="shared" si="44"/>
        <v>315.39999999999998</v>
      </c>
      <c r="BL284" s="16" t="s">
        <v>186</v>
      </c>
      <c r="BM284" s="182" t="s">
        <v>647</v>
      </c>
    </row>
    <row r="285" spans="1:65" s="2" customFormat="1" ht="16.5" customHeight="1" x14ac:dyDescent="0.2">
      <c r="A285" s="31"/>
      <c r="B285" s="135"/>
      <c r="C285" s="170" t="s">
        <v>648</v>
      </c>
      <c r="D285" s="170" t="s">
        <v>137</v>
      </c>
      <c r="E285" s="171" t="s">
        <v>649</v>
      </c>
      <c r="F285" s="172" t="s">
        <v>650</v>
      </c>
      <c r="G285" s="173" t="s">
        <v>481</v>
      </c>
      <c r="H285" s="174">
        <v>4</v>
      </c>
      <c r="I285" s="175">
        <v>89.7</v>
      </c>
      <c r="J285" s="176">
        <f t="shared" si="35"/>
        <v>358.8</v>
      </c>
      <c r="K285" s="177"/>
      <c r="L285" s="32"/>
      <c r="M285" s="178" t="s">
        <v>1</v>
      </c>
      <c r="N285" s="179" t="s">
        <v>39</v>
      </c>
      <c r="O285" s="57"/>
      <c r="P285" s="180">
        <f t="shared" si="36"/>
        <v>0</v>
      </c>
      <c r="Q285" s="180">
        <v>0</v>
      </c>
      <c r="R285" s="180">
        <f t="shared" si="37"/>
        <v>0</v>
      </c>
      <c r="S285" s="180">
        <v>1.4930000000000001E-2</v>
      </c>
      <c r="T285" s="181">
        <f t="shared" si="38"/>
        <v>5.9720000000000002E-2</v>
      </c>
      <c r="U285" s="31"/>
      <c r="V285" s="31"/>
      <c r="W285" s="31"/>
      <c r="X285" s="31"/>
      <c r="Y285" s="31"/>
      <c r="Z285" s="31"/>
      <c r="AA285" s="31"/>
      <c r="AB285" s="31"/>
      <c r="AC285" s="31"/>
      <c r="AD285" s="31"/>
      <c r="AE285" s="31"/>
      <c r="AR285" s="182" t="s">
        <v>186</v>
      </c>
      <c r="AT285" s="182" t="s">
        <v>137</v>
      </c>
      <c r="AU285" s="182" t="s">
        <v>84</v>
      </c>
      <c r="AY285" s="16" t="s">
        <v>135</v>
      </c>
      <c r="BE285" s="183">
        <f t="shared" si="39"/>
        <v>358.8</v>
      </c>
      <c r="BF285" s="183">
        <f t="shared" si="40"/>
        <v>0</v>
      </c>
      <c r="BG285" s="183">
        <f t="shared" si="41"/>
        <v>0</v>
      </c>
      <c r="BH285" s="183">
        <f t="shared" si="42"/>
        <v>0</v>
      </c>
      <c r="BI285" s="183">
        <f t="shared" si="43"/>
        <v>0</v>
      </c>
      <c r="BJ285" s="16" t="s">
        <v>82</v>
      </c>
      <c r="BK285" s="183">
        <f t="shared" si="44"/>
        <v>358.8</v>
      </c>
      <c r="BL285" s="16" t="s">
        <v>186</v>
      </c>
      <c r="BM285" s="182" t="s">
        <v>651</v>
      </c>
    </row>
    <row r="286" spans="1:65" s="2" customFormat="1" ht="16.5" customHeight="1" x14ac:dyDescent="0.2">
      <c r="A286" s="31"/>
      <c r="B286" s="135"/>
      <c r="C286" s="170" t="s">
        <v>652</v>
      </c>
      <c r="D286" s="170" t="s">
        <v>137</v>
      </c>
      <c r="E286" s="171" t="s">
        <v>653</v>
      </c>
      <c r="F286" s="172" t="s">
        <v>654</v>
      </c>
      <c r="G286" s="173" t="s">
        <v>264</v>
      </c>
      <c r="H286" s="174">
        <v>19</v>
      </c>
      <c r="I286" s="175">
        <v>43</v>
      </c>
      <c r="J286" s="176">
        <f t="shared" si="35"/>
        <v>817</v>
      </c>
      <c r="K286" s="177"/>
      <c r="L286" s="32"/>
      <c r="M286" s="178" t="s">
        <v>1</v>
      </c>
      <c r="N286" s="179" t="s">
        <v>39</v>
      </c>
      <c r="O286" s="57"/>
      <c r="P286" s="180">
        <f t="shared" si="36"/>
        <v>0</v>
      </c>
      <c r="Q286" s="180">
        <v>0</v>
      </c>
      <c r="R286" s="180">
        <f t="shared" si="37"/>
        <v>0</v>
      </c>
      <c r="S286" s="180">
        <v>4.8999999999999998E-4</v>
      </c>
      <c r="T286" s="181">
        <f t="shared" si="38"/>
        <v>9.3099999999999988E-3</v>
      </c>
      <c r="U286" s="31"/>
      <c r="V286" s="31"/>
      <c r="W286" s="31"/>
      <c r="X286" s="31"/>
      <c r="Y286" s="31"/>
      <c r="Z286" s="31"/>
      <c r="AA286" s="31"/>
      <c r="AB286" s="31"/>
      <c r="AC286" s="31"/>
      <c r="AD286" s="31"/>
      <c r="AE286" s="31"/>
      <c r="AR286" s="182" t="s">
        <v>186</v>
      </c>
      <c r="AT286" s="182" t="s">
        <v>137</v>
      </c>
      <c r="AU286" s="182" t="s">
        <v>84</v>
      </c>
      <c r="AY286" s="16" t="s">
        <v>135</v>
      </c>
      <c r="BE286" s="183">
        <f t="shared" si="39"/>
        <v>817</v>
      </c>
      <c r="BF286" s="183">
        <f t="shared" si="40"/>
        <v>0</v>
      </c>
      <c r="BG286" s="183">
        <f t="shared" si="41"/>
        <v>0</v>
      </c>
      <c r="BH286" s="183">
        <f t="shared" si="42"/>
        <v>0</v>
      </c>
      <c r="BI286" s="183">
        <f t="shared" si="43"/>
        <v>0</v>
      </c>
      <c r="BJ286" s="16" t="s">
        <v>82</v>
      </c>
      <c r="BK286" s="183">
        <f t="shared" si="44"/>
        <v>817</v>
      </c>
      <c r="BL286" s="16" t="s">
        <v>186</v>
      </c>
      <c r="BM286" s="182" t="s">
        <v>655</v>
      </c>
    </row>
    <row r="287" spans="1:65" s="2" customFormat="1" ht="16.5" customHeight="1" x14ac:dyDescent="0.2">
      <c r="A287" s="31"/>
      <c r="B287" s="135"/>
      <c r="C287" s="170" t="s">
        <v>656</v>
      </c>
      <c r="D287" s="170" t="s">
        <v>137</v>
      </c>
      <c r="E287" s="171" t="s">
        <v>657</v>
      </c>
      <c r="F287" s="172" t="s">
        <v>658</v>
      </c>
      <c r="G287" s="173" t="s">
        <v>264</v>
      </c>
      <c r="H287" s="174">
        <v>25</v>
      </c>
      <c r="I287" s="175">
        <v>14.4</v>
      </c>
      <c r="J287" s="176">
        <f t="shared" si="35"/>
        <v>360</v>
      </c>
      <c r="K287" s="177"/>
      <c r="L287" s="32"/>
      <c r="M287" s="178" t="s">
        <v>1</v>
      </c>
      <c r="N287" s="179" t="s">
        <v>39</v>
      </c>
      <c r="O287" s="57"/>
      <c r="P287" s="180">
        <f t="shared" si="36"/>
        <v>0</v>
      </c>
      <c r="Q287" s="180">
        <v>0</v>
      </c>
      <c r="R287" s="180">
        <f t="shared" si="37"/>
        <v>0</v>
      </c>
      <c r="S287" s="180">
        <v>8.4999999999999995E-4</v>
      </c>
      <c r="T287" s="181">
        <f t="shared" si="38"/>
        <v>2.1249999999999998E-2</v>
      </c>
      <c r="U287" s="31"/>
      <c r="V287" s="31"/>
      <c r="W287" s="31"/>
      <c r="X287" s="31"/>
      <c r="Y287" s="31"/>
      <c r="Z287" s="31"/>
      <c r="AA287" s="31"/>
      <c r="AB287" s="31"/>
      <c r="AC287" s="31"/>
      <c r="AD287" s="31"/>
      <c r="AE287" s="31"/>
      <c r="AR287" s="182" t="s">
        <v>186</v>
      </c>
      <c r="AT287" s="182" t="s">
        <v>137</v>
      </c>
      <c r="AU287" s="182" t="s">
        <v>84</v>
      </c>
      <c r="AY287" s="16" t="s">
        <v>135</v>
      </c>
      <c r="BE287" s="183">
        <f t="shared" si="39"/>
        <v>360</v>
      </c>
      <c r="BF287" s="183">
        <f t="shared" si="40"/>
        <v>0</v>
      </c>
      <c r="BG287" s="183">
        <f t="shared" si="41"/>
        <v>0</v>
      </c>
      <c r="BH287" s="183">
        <f t="shared" si="42"/>
        <v>0</v>
      </c>
      <c r="BI287" s="183">
        <f t="shared" si="43"/>
        <v>0</v>
      </c>
      <c r="BJ287" s="16" t="s">
        <v>82</v>
      </c>
      <c r="BK287" s="183">
        <f t="shared" si="44"/>
        <v>360</v>
      </c>
      <c r="BL287" s="16" t="s">
        <v>186</v>
      </c>
      <c r="BM287" s="182" t="s">
        <v>659</v>
      </c>
    </row>
    <row r="288" spans="1:65" s="2" customFormat="1" ht="16.5" customHeight="1" x14ac:dyDescent="0.2">
      <c r="A288" s="31"/>
      <c r="B288" s="135"/>
      <c r="C288" s="170" t="s">
        <v>660</v>
      </c>
      <c r="D288" s="170" t="s">
        <v>137</v>
      </c>
      <c r="E288" s="171" t="s">
        <v>661</v>
      </c>
      <c r="F288" s="172" t="s">
        <v>662</v>
      </c>
      <c r="G288" s="173" t="s">
        <v>155</v>
      </c>
      <c r="H288" s="174">
        <v>0.86499999999999999</v>
      </c>
      <c r="I288" s="175">
        <v>1983.2</v>
      </c>
      <c r="J288" s="176">
        <f t="shared" si="35"/>
        <v>1715.47</v>
      </c>
      <c r="K288" s="177"/>
      <c r="L288" s="32"/>
      <c r="M288" s="178" t="s">
        <v>1</v>
      </c>
      <c r="N288" s="179" t="s">
        <v>39</v>
      </c>
      <c r="O288" s="57"/>
      <c r="P288" s="180">
        <f t="shared" si="36"/>
        <v>0</v>
      </c>
      <c r="Q288" s="180">
        <v>0</v>
      </c>
      <c r="R288" s="180">
        <f t="shared" si="37"/>
        <v>0</v>
      </c>
      <c r="S288" s="180">
        <v>0</v>
      </c>
      <c r="T288" s="181">
        <f t="shared" si="38"/>
        <v>0</v>
      </c>
      <c r="U288" s="31"/>
      <c r="V288" s="31"/>
      <c r="W288" s="31"/>
      <c r="X288" s="31"/>
      <c r="Y288" s="31"/>
      <c r="Z288" s="31"/>
      <c r="AA288" s="31"/>
      <c r="AB288" s="31"/>
      <c r="AC288" s="31"/>
      <c r="AD288" s="31"/>
      <c r="AE288" s="31"/>
      <c r="AR288" s="182" t="s">
        <v>186</v>
      </c>
      <c r="AT288" s="182" t="s">
        <v>137</v>
      </c>
      <c r="AU288" s="182" t="s">
        <v>84</v>
      </c>
      <c r="AY288" s="16" t="s">
        <v>135</v>
      </c>
      <c r="BE288" s="183">
        <f t="shared" si="39"/>
        <v>1715.47</v>
      </c>
      <c r="BF288" s="183">
        <f t="shared" si="40"/>
        <v>0</v>
      </c>
      <c r="BG288" s="183">
        <f t="shared" si="41"/>
        <v>0</v>
      </c>
      <c r="BH288" s="183">
        <f t="shared" si="42"/>
        <v>0</v>
      </c>
      <c r="BI288" s="183">
        <f t="shared" si="43"/>
        <v>0</v>
      </c>
      <c r="BJ288" s="16" t="s">
        <v>82</v>
      </c>
      <c r="BK288" s="183">
        <f t="shared" si="44"/>
        <v>1715.47</v>
      </c>
      <c r="BL288" s="16" t="s">
        <v>186</v>
      </c>
      <c r="BM288" s="182" t="s">
        <v>663</v>
      </c>
    </row>
    <row r="289" spans="1:65" s="2" customFormat="1" ht="16.5" customHeight="1" x14ac:dyDescent="0.2">
      <c r="A289" s="31"/>
      <c r="B289" s="135"/>
      <c r="C289" s="170" t="s">
        <v>664</v>
      </c>
      <c r="D289" s="170" t="s">
        <v>137</v>
      </c>
      <c r="E289" s="171" t="s">
        <v>665</v>
      </c>
      <c r="F289" s="172" t="s">
        <v>666</v>
      </c>
      <c r="G289" s="173" t="s">
        <v>336</v>
      </c>
      <c r="H289" s="212">
        <v>0.30000000000000004</v>
      </c>
      <c r="I289" s="175">
        <v>2511.2586999999999</v>
      </c>
      <c r="J289" s="176">
        <f t="shared" si="35"/>
        <v>753.38</v>
      </c>
      <c r="K289" s="177"/>
      <c r="L289" s="32"/>
      <c r="M289" s="178" t="s">
        <v>1</v>
      </c>
      <c r="N289" s="179" t="s">
        <v>39</v>
      </c>
      <c r="O289" s="57"/>
      <c r="P289" s="180">
        <f t="shared" si="36"/>
        <v>0</v>
      </c>
      <c r="Q289" s="180">
        <v>0</v>
      </c>
      <c r="R289" s="180">
        <f t="shared" si="37"/>
        <v>0</v>
      </c>
      <c r="S289" s="180">
        <v>0</v>
      </c>
      <c r="T289" s="181">
        <f t="shared" si="38"/>
        <v>0</v>
      </c>
      <c r="U289" s="31"/>
      <c r="V289" s="31"/>
      <c r="W289" s="31"/>
      <c r="X289" s="31"/>
      <c r="Y289" s="31"/>
      <c r="Z289" s="31"/>
      <c r="AA289" s="31"/>
      <c r="AB289" s="31"/>
      <c r="AC289" s="31"/>
      <c r="AD289" s="31"/>
      <c r="AE289" s="31"/>
      <c r="AR289" s="182" t="s">
        <v>186</v>
      </c>
      <c r="AT289" s="182" t="s">
        <v>137</v>
      </c>
      <c r="AU289" s="182" t="s">
        <v>84</v>
      </c>
      <c r="AY289" s="16" t="s">
        <v>135</v>
      </c>
      <c r="BE289" s="183">
        <f t="shared" si="39"/>
        <v>753.38</v>
      </c>
      <c r="BF289" s="183">
        <f t="shared" si="40"/>
        <v>0</v>
      </c>
      <c r="BG289" s="183">
        <f t="shared" si="41"/>
        <v>0</v>
      </c>
      <c r="BH289" s="183">
        <f t="shared" si="42"/>
        <v>0</v>
      </c>
      <c r="BI289" s="183">
        <f t="shared" si="43"/>
        <v>0</v>
      </c>
      <c r="BJ289" s="16" t="s">
        <v>82</v>
      </c>
      <c r="BK289" s="183">
        <f t="shared" si="44"/>
        <v>753.38</v>
      </c>
      <c r="BL289" s="16" t="s">
        <v>186</v>
      </c>
      <c r="BM289" s="182" t="s">
        <v>667</v>
      </c>
    </row>
    <row r="290" spans="1:65" s="12" customFormat="1" ht="22.9" customHeight="1" x14ac:dyDescent="0.2">
      <c r="B290" s="157"/>
      <c r="D290" s="158" t="s">
        <v>73</v>
      </c>
      <c r="E290" s="168" t="s">
        <v>668</v>
      </c>
      <c r="F290" s="168" t="s">
        <v>669</v>
      </c>
      <c r="I290" s="160">
        <v>0</v>
      </c>
      <c r="J290" s="169">
        <f>BK290</f>
        <v>143432.21000000002</v>
      </c>
      <c r="L290" s="157"/>
      <c r="M290" s="162"/>
      <c r="N290" s="163"/>
      <c r="O290" s="163"/>
      <c r="P290" s="164">
        <f>SUM(P291:P296)</f>
        <v>0</v>
      </c>
      <c r="Q290" s="163"/>
      <c r="R290" s="164">
        <f>SUM(R291:R296)</f>
        <v>0.15279999999999999</v>
      </c>
      <c r="S290" s="163"/>
      <c r="T290" s="165">
        <f>SUM(T291:T296)</f>
        <v>0</v>
      </c>
      <c r="AR290" s="158" t="s">
        <v>84</v>
      </c>
      <c r="AT290" s="166" t="s">
        <v>73</v>
      </c>
      <c r="AU290" s="166" t="s">
        <v>82</v>
      </c>
      <c r="AY290" s="158" t="s">
        <v>135</v>
      </c>
      <c r="BK290" s="167">
        <f>SUM(BK291:BK296)</f>
        <v>143432.21000000002</v>
      </c>
    </row>
    <row r="291" spans="1:65" s="2" customFormat="1" ht="36" x14ac:dyDescent="0.2">
      <c r="A291" s="31"/>
      <c r="B291" s="135"/>
      <c r="C291" s="170" t="s">
        <v>670</v>
      </c>
      <c r="D291" s="170" t="s">
        <v>137</v>
      </c>
      <c r="E291" s="171" t="s">
        <v>671</v>
      </c>
      <c r="F291" s="172" t="s">
        <v>759</v>
      </c>
      <c r="G291" s="173" t="s">
        <v>481</v>
      </c>
      <c r="H291" s="174">
        <v>10</v>
      </c>
      <c r="I291" s="175">
        <v>8449.4</v>
      </c>
      <c r="J291" s="176">
        <f t="shared" ref="J291:J296" si="45">ROUND(I291*H291,2)</f>
        <v>84494</v>
      </c>
      <c r="K291" s="177"/>
      <c r="L291" s="32"/>
      <c r="M291" s="178" t="s">
        <v>1</v>
      </c>
      <c r="N291" s="179" t="s">
        <v>39</v>
      </c>
      <c r="O291" s="57"/>
      <c r="P291" s="180">
        <f t="shared" ref="P291:P296" si="46">O291*H291</f>
        <v>0</v>
      </c>
      <c r="Q291" s="180">
        <v>9.1999999999999998E-3</v>
      </c>
      <c r="R291" s="180">
        <f t="shared" ref="R291:R296" si="47">Q291*H291</f>
        <v>9.1999999999999998E-2</v>
      </c>
      <c r="S291" s="180">
        <v>0</v>
      </c>
      <c r="T291" s="181">
        <f t="shared" ref="T291:T296" si="48">S291*H291</f>
        <v>0</v>
      </c>
      <c r="U291" s="31"/>
      <c r="V291" s="31"/>
      <c r="W291" s="31"/>
      <c r="X291" s="31"/>
      <c r="Y291" s="31"/>
      <c r="Z291" s="31"/>
      <c r="AA291" s="31"/>
      <c r="AB291" s="31"/>
      <c r="AC291" s="31"/>
      <c r="AD291" s="31"/>
      <c r="AE291" s="31"/>
      <c r="AR291" s="182" t="s">
        <v>186</v>
      </c>
      <c r="AT291" s="182" t="s">
        <v>137</v>
      </c>
      <c r="AU291" s="182" t="s">
        <v>84</v>
      </c>
      <c r="AY291" s="16" t="s">
        <v>135</v>
      </c>
      <c r="BE291" s="183">
        <f t="shared" ref="BE291:BE296" si="49">IF(N291="základní",J291,0)</f>
        <v>84494</v>
      </c>
      <c r="BF291" s="183">
        <f t="shared" ref="BF291:BF296" si="50">IF(N291="snížená",J291,0)</f>
        <v>0</v>
      </c>
      <c r="BG291" s="183">
        <f t="shared" ref="BG291:BG296" si="51">IF(N291="zákl. přenesená",J291,0)</f>
        <v>0</v>
      </c>
      <c r="BH291" s="183">
        <f t="shared" ref="BH291:BH296" si="52">IF(N291="sníž. přenesená",J291,0)</f>
        <v>0</v>
      </c>
      <c r="BI291" s="183">
        <f t="shared" ref="BI291:BI296" si="53">IF(N291="nulová",J291,0)</f>
        <v>0</v>
      </c>
      <c r="BJ291" s="16" t="s">
        <v>82</v>
      </c>
      <c r="BK291" s="183">
        <f t="shared" ref="BK291:BK296" si="54">ROUND(I291*H291,2)</f>
        <v>84494</v>
      </c>
      <c r="BL291" s="16" t="s">
        <v>186</v>
      </c>
      <c r="BM291" s="182" t="s">
        <v>672</v>
      </c>
    </row>
    <row r="292" spans="1:65" s="2" customFormat="1" ht="36" x14ac:dyDescent="0.2">
      <c r="A292" s="31"/>
      <c r="B292" s="135"/>
      <c r="C292" s="170" t="s">
        <v>673</v>
      </c>
      <c r="D292" s="170" t="s">
        <v>137</v>
      </c>
      <c r="E292" s="171" t="s">
        <v>674</v>
      </c>
      <c r="F292" s="172" t="s">
        <v>760</v>
      </c>
      <c r="G292" s="173" t="s">
        <v>481</v>
      </c>
      <c r="H292" s="174">
        <v>2</v>
      </c>
      <c r="I292" s="175">
        <v>8449.4</v>
      </c>
      <c r="J292" s="176">
        <f t="shared" si="45"/>
        <v>16898.8</v>
      </c>
      <c r="K292" s="177"/>
      <c r="L292" s="32"/>
      <c r="M292" s="178" t="s">
        <v>1</v>
      </c>
      <c r="N292" s="179" t="s">
        <v>39</v>
      </c>
      <c r="O292" s="57"/>
      <c r="P292" s="180">
        <f t="shared" si="46"/>
        <v>0</v>
      </c>
      <c r="Q292" s="180">
        <v>9.1999999999999998E-3</v>
      </c>
      <c r="R292" s="180">
        <f t="shared" si="47"/>
        <v>1.84E-2</v>
      </c>
      <c r="S292" s="180">
        <v>0</v>
      </c>
      <c r="T292" s="181">
        <f t="shared" si="48"/>
        <v>0</v>
      </c>
      <c r="U292" s="31"/>
      <c r="V292" s="31"/>
      <c r="W292" s="31"/>
      <c r="X292" s="31"/>
      <c r="Y292" s="31"/>
      <c r="Z292" s="31"/>
      <c r="AA292" s="31"/>
      <c r="AB292" s="31"/>
      <c r="AC292" s="31"/>
      <c r="AD292" s="31"/>
      <c r="AE292" s="31"/>
      <c r="AR292" s="182" t="s">
        <v>186</v>
      </c>
      <c r="AT292" s="182" t="s">
        <v>137</v>
      </c>
      <c r="AU292" s="182" t="s">
        <v>84</v>
      </c>
      <c r="AY292" s="16" t="s">
        <v>135</v>
      </c>
      <c r="BE292" s="183">
        <f t="shared" si="49"/>
        <v>16898.8</v>
      </c>
      <c r="BF292" s="183">
        <f t="shared" si="50"/>
        <v>0</v>
      </c>
      <c r="BG292" s="183">
        <f t="shared" si="51"/>
        <v>0</v>
      </c>
      <c r="BH292" s="183">
        <f t="shared" si="52"/>
        <v>0</v>
      </c>
      <c r="BI292" s="183">
        <f t="shared" si="53"/>
        <v>0</v>
      </c>
      <c r="BJ292" s="16" t="s">
        <v>82</v>
      </c>
      <c r="BK292" s="183">
        <f t="shared" si="54"/>
        <v>16898.8</v>
      </c>
      <c r="BL292" s="16" t="s">
        <v>186</v>
      </c>
      <c r="BM292" s="182" t="s">
        <v>675</v>
      </c>
    </row>
    <row r="293" spans="1:65" s="2" customFormat="1" ht="36" x14ac:dyDescent="0.2">
      <c r="A293" s="31"/>
      <c r="B293" s="135"/>
      <c r="C293" s="170" t="s">
        <v>676</v>
      </c>
      <c r="D293" s="170" t="s">
        <v>137</v>
      </c>
      <c r="E293" s="171" t="s">
        <v>677</v>
      </c>
      <c r="F293" s="172" t="s">
        <v>761</v>
      </c>
      <c r="G293" s="173" t="s">
        <v>481</v>
      </c>
      <c r="H293" s="174">
        <v>2</v>
      </c>
      <c r="I293" s="175">
        <v>8449.4</v>
      </c>
      <c r="J293" s="176">
        <f t="shared" si="45"/>
        <v>16898.8</v>
      </c>
      <c r="K293" s="177"/>
      <c r="L293" s="32"/>
      <c r="M293" s="178" t="s">
        <v>1</v>
      </c>
      <c r="N293" s="179" t="s">
        <v>39</v>
      </c>
      <c r="O293" s="57"/>
      <c r="P293" s="180">
        <f t="shared" si="46"/>
        <v>0</v>
      </c>
      <c r="Q293" s="180">
        <v>9.1999999999999998E-3</v>
      </c>
      <c r="R293" s="180">
        <f t="shared" si="47"/>
        <v>1.84E-2</v>
      </c>
      <c r="S293" s="180">
        <v>0</v>
      </c>
      <c r="T293" s="181">
        <f t="shared" si="48"/>
        <v>0</v>
      </c>
      <c r="U293" s="31"/>
      <c r="V293" s="31"/>
      <c r="W293" s="31"/>
      <c r="X293" s="31"/>
      <c r="Y293" s="31"/>
      <c r="Z293" s="31"/>
      <c r="AA293" s="31"/>
      <c r="AB293" s="31"/>
      <c r="AC293" s="31"/>
      <c r="AD293" s="31"/>
      <c r="AE293" s="31"/>
      <c r="AR293" s="182" t="s">
        <v>186</v>
      </c>
      <c r="AT293" s="182" t="s">
        <v>137</v>
      </c>
      <c r="AU293" s="182" t="s">
        <v>84</v>
      </c>
      <c r="AY293" s="16" t="s">
        <v>135</v>
      </c>
      <c r="BE293" s="183">
        <f t="shared" si="49"/>
        <v>16898.8</v>
      </c>
      <c r="BF293" s="183">
        <f t="shared" si="50"/>
        <v>0</v>
      </c>
      <c r="BG293" s="183">
        <f t="shared" si="51"/>
        <v>0</v>
      </c>
      <c r="BH293" s="183">
        <f t="shared" si="52"/>
        <v>0</v>
      </c>
      <c r="BI293" s="183">
        <f t="shared" si="53"/>
        <v>0</v>
      </c>
      <c r="BJ293" s="16" t="s">
        <v>82</v>
      </c>
      <c r="BK293" s="183">
        <f t="shared" si="54"/>
        <v>16898.8</v>
      </c>
      <c r="BL293" s="16" t="s">
        <v>186</v>
      </c>
      <c r="BM293" s="182" t="s">
        <v>678</v>
      </c>
    </row>
    <row r="294" spans="1:65" s="2" customFormat="1" ht="16.5" customHeight="1" x14ac:dyDescent="0.2">
      <c r="A294" s="31"/>
      <c r="B294" s="135"/>
      <c r="C294" s="170" t="s">
        <v>679</v>
      </c>
      <c r="D294" s="170" t="s">
        <v>137</v>
      </c>
      <c r="E294" s="171" t="s">
        <v>680</v>
      </c>
      <c r="F294" s="172" t="s">
        <v>681</v>
      </c>
      <c r="G294" s="173" t="s">
        <v>481</v>
      </c>
      <c r="H294" s="174">
        <v>3</v>
      </c>
      <c r="I294" s="175">
        <v>1272.2</v>
      </c>
      <c r="J294" s="176">
        <f t="shared" si="45"/>
        <v>3816.6</v>
      </c>
      <c r="K294" s="177"/>
      <c r="L294" s="32"/>
      <c r="M294" s="178" t="s">
        <v>1</v>
      </c>
      <c r="N294" s="179" t="s">
        <v>39</v>
      </c>
      <c r="O294" s="57"/>
      <c r="P294" s="180">
        <f t="shared" si="46"/>
        <v>0</v>
      </c>
      <c r="Q294" s="180">
        <v>0</v>
      </c>
      <c r="R294" s="180">
        <f t="shared" si="47"/>
        <v>0</v>
      </c>
      <c r="S294" s="180">
        <v>0</v>
      </c>
      <c r="T294" s="181">
        <f t="shared" si="48"/>
        <v>0</v>
      </c>
      <c r="U294" s="31"/>
      <c r="V294" s="31"/>
      <c r="W294" s="31"/>
      <c r="X294" s="31"/>
      <c r="Y294" s="31"/>
      <c r="Z294" s="31"/>
      <c r="AA294" s="31"/>
      <c r="AB294" s="31"/>
      <c r="AC294" s="31"/>
      <c r="AD294" s="31"/>
      <c r="AE294" s="31"/>
      <c r="AR294" s="182" t="s">
        <v>186</v>
      </c>
      <c r="AT294" s="182" t="s">
        <v>137</v>
      </c>
      <c r="AU294" s="182" t="s">
        <v>84</v>
      </c>
      <c r="AY294" s="16" t="s">
        <v>135</v>
      </c>
      <c r="BE294" s="183">
        <f t="shared" si="49"/>
        <v>3816.6</v>
      </c>
      <c r="BF294" s="183">
        <f t="shared" si="50"/>
        <v>0</v>
      </c>
      <c r="BG294" s="183">
        <f t="shared" si="51"/>
        <v>0</v>
      </c>
      <c r="BH294" s="183">
        <f t="shared" si="52"/>
        <v>0</v>
      </c>
      <c r="BI294" s="183">
        <f t="shared" si="53"/>
        <v>0</v>
      </c>
      <c r="BJ294" s="16" t="s">
        <v>82</v>
      </c>
      <c r="BK294" s="183">
        <f t="shared" si="54"/>
        <v>3816.6</v>
      </c>
      <c r="BL294" s="16" t="s">
        <v>186</v>
      </c>
      <c r="BM294" s="182" t="s">
        <v>682</v>
      </c>
    </row>
    <row r="295" spans="1:65" s="2" customFormat="1" ht="48" x14ac:dyDescent="0.2">
      <c r="A295" s="31"/>
      <c r="B295" s="135"/>
      <c r="C295" s="201" t="s">
        <v>683</v>
      </c>
      <c r="D295" s="201" t="s">
        <v>189</v>
      </c>
      <c r="E295" s="202" t="s">
        <v>73</v>
      </c>
      <c r="F295" s="203" t="s">
        <v>762</v>
      </c>
      <c r="G295" s="204" t="s">
        <v>264</v>
      </c>
      <c r="H295" s="205">
        <v>3</v>
      </c>
      <c r="I295" s="206">
        <v>6965</v>
      </c>
      <c r="J295" s="207">
        <f t="shared" si="45"/>
        <v>20895</v>
      </c>
      <c r="K295" s="208"/>
      <c r="L295" s="209"/>
      <c r="M295" s="210" t="s">
        <v>1</v>
      </c>
      <c r="N295" s="211" t="s">
        <v>39</v>
      </c>
      <c r="O295" s="57"/>
      <c r="P295" s="180">
        <f t="shared" si="46"/>
        <v>0</v>
      </c>
      <c r="Q295" s="180">
        <v>8.0000000000000002E-3</v>
      </c>
      <c r="R295" s="180">
        <f t="shared" si="47"/>
        <v>2.4E-2</v>
      </c>
      <c r="S295" s="180">
        <v>0</v>
      </c>
      <c r="T295" s="181">
        <f t="shared" si="48"/>
        <v>0</v>
      </c>
      <c r="U295" s="31"/>
      <c r="V295" s="31"/>
      <c r="W295" s="31"/>
      <c r="X295" s="31"/>
      <c r="Y295" s="31"/>
      <c r="Z295" s="31"/>
      <c r="AA295" s="31"/>
      <c r="AB295" s="31"/>
      <c r="AC295" s="31"/>
      <c r="AD295" s="31"/>
      <c r="AE295" s="31"/>
      <c r="AR295" s="182" t="s">
        <v>192</v>
      </c>
      <c r="AT295" s="182" t="s">
        <v>189</v>
      </c>
      <c r="AU295" s="182" t="s">
        <v>84</v>
      </c>
      <c r="AY295" s="16" t="s">
        <v>135</v>
      </c>
      <c r="BE295" s="183">
        <f t="shared" si="49"/>
        <v>20895</v>
      </c>
      <c r="BF295" s="183">
        <f t="shared" si="50"/>
        <v>0</v>
      </c>
      <c r="BG295" s="183">
        <f t="shared" si="51"/>
        <v>0</v>
      </c>
      <c r="BH295" s="183">
        <f t="shared" si="52"/>
        <v>0</v>
      </c>
      <c r="BI295" s="183">
        <f t="shared" si="53"/>
        <v>0</v>
      </c>
      <c r="BJ295" s="16" t="s">
        <v>82</v>
      </c>
      <c r="BK295" s="183">
        <f t="shared" si="54"/>
        <v>20895</v>
      </c>
      <c r="BL295" s="16" t="s">
        <v>186</v>
      </c>
      <c r="BM295" s="182" t="s">
        <v>684</v>
      </c>
    </row>
    <row r="296" spans="1:65" s="2" customFormat="1" ht="16.5" customHeight="1" x14ac:dyDescent="0.2">
      <c r="A296" s="31"/>
      <c r="B296" s="135"/>
      <c r="C296" s="170" t="s">
        <v>685</v>
      </c>
      <c r="D296" s="170" t="s">
        <v>137</v>
      </c>
      <c r="E296" s="171" t="s">
        <v>686</v>
      </c>
      <c r="F296" s="172" t="s">
        <v>687</v>
      </c>
      <c r="G296" s="173" t="s">
        <v>336</v>
      </c>
      <c r="H296" s="212">
        <v>0.30000000000000004</v>
      </c>
      <c r="I296" s="175">
        <v>1430.0320000000002</v>
      </c>
      <c r="J296" s="176">
        <f t="shared" si="45"/>
        <v>429.01</v>
      </c>
      <c r="K296" s="177"/>
      <c r="L296" s="32"/>
      <c r="M296" s="178" t="s">
        <v>1</v>
      </c>
      <c r="N296" s="179" t="s">
        <v>39</v>
      </c>
      <c r="O296" s="57"/>
      <c r="P296" s="180">
        <f t="shared" si="46"/>
        <v>0</v>
      </c>
      <c r="Q296" s="180">
        <v>0</v>
      </c>
      <c r="R296" s="180">
        <f t="shared" si="47"/>
        <v>0</v>
      </c>
      <c r="S296" s="180">
        <v>0</v>
      </c>
      <c r="T296" s="181">
        <f t="shared" si="48"/>
        <v>0</v>
      </c>
      <c r="U296" s="31"/>
      <c r="V296" s="31"/>
      <c r="W296" s="31"/>
      <c r="X296" s="31"/>
      <c r="Y296" s="31"/>
      <c r="Z296" s="31"/>
      <c r="AA296" s="31"/>
      <c r="AB296" s="31"/>
      <c r="AC296" s="31"/>
      <c r="AD296" s="31"/>
      <c r="AE296" s="31"/>
      <c r="AR296" s="182" t="s">
        <v>186</v>
      </c>
      <c r="AT296" s="182" t="s">
        <v>137</v>
      </c>
      <c r="AU296" s="182" t="s">
        <v>84</v>
      </c>
      <c r="AY296" s="16" t="s">
        <v>135</v>
      </c>
      <c r="BE296" s="183">
        <f t="shared" si="49"/>
        <v>429.01</v>
      </c>
      <c r="BF296" s="183">
        <f t="shared" si="50"/>
        <v>0</v>
      </c>
      <c r="BG296" s="183">
        <f t="shared" si="51"/>
        <v>0</v>
      </c>
      <c r="BH296" s="183">
        <f t="shared" si="52"/>
        <v>0</v>
      </c>
      <c r="BI296" s="183">
        <f t="shared" si="53"/>
        <v>0</v>
      </c>
      <c r="BJ296" s="16" t="s">
        <v>82</v>
      </c>
      <c r="BK296" s="183">
        <f t="shared" si="54"/>
        <v>429.01</v>
      </c>
      <c r="BL296" s="16" t="s">
        <v>186</v>
      </c>
      <c r="BM296" s="182" t="s">
        <v>688</v>
      </c>
    </row>
    <row r="297" spans="1:65" s="12" customFormat="1" ht="22.9" customHeight="1" x14ac:dyDescent="0.2">
      <c r="B297" s="157"/>
      <c r="D297" s="158" t="s">
        <v>73</v>
      </c>
      <c r="E297" s="168" t="s">
        <v>689</v>
      </c>
      <c r="F297" s="168" t="s">
        <v>690</v>
      </c>
      <c r="I297" s="160">
        <v>0</v>
      </c>
      <c r="J297" s="169">
        <f>BK297</f>
        <v>12648.7</v>
      </c>
      <c r="L297" s="157"/>
      <c r="M297" s="162"/>
      <c r="N297" s="163"/>
      <c r="O297" s="163"/>
      <c r="P297" s="164">
        <f>SUM(P298:P303)</f>
        <v>0</v>
      </c>
      <c r="Q297" s="163"/>
      <c r="R297" s="164">
        <f>SUM(R298:R303)</f>
        <v>1.5649999999999997E-2</v>
      </c>
      <c r="S297" s="163"/>
      <c r="T297" s="165">
        <f>SUM(T298:T303)</f>
        <v>0</v>
      </c>
      <c r="AR297" s="158" t="s">
        <v>84</v>
      </c>
      <c r="AT297" s="166" t="s">
        <v>73</v>
      </c>
      <c r="AU297" s="166" t="s">
        <v>82</v>
      </c>
      <c r="AY297" s="158" t="s">
        <v>135</v>
      </c>
      <c r="BK297" s="167">
        <f>SUM(BK298:BK303)</f>
        <v>12648.7</v>
      </c>
    </row>
    <row r="298" spans="1:65" s="2" customFormat="1" ht="16.5" customHeight="1" x14ac:dyDescent="0.2">
      <c r="A298" s="31"/>
      <c r="B298" s="135"/>
      <c r="C298" s="170" t="s">
        <v>691</v>
      </c>
      <c r="D298" s="170" t="s">
        <v>137</v>
      </c>
      <c r="E298" s="171" t="s">
        <v>692</v>
      </c>
      <c r="F298" s="172" t="s">
        <v>693</v>
      </c>
      <c r="G298" s="173" t="s">
        <v>264</v>
      </c>
      <c r="H298" s="174">
        <v>1</v>
      </c>
      <c r="I298" s="175">
        <v>803.30000000000007</v>
      </c>
      <c r="J298" s="176">
        <f t="shared" ref="J298:J303" si="55">ROUND(I298*H298,2)</f>
        <v>803.3</v>
      </c>
      <c r="K298" s="177"/>
      <c r="L298" s="32"/>
      <c r="M298" s="178" t="s">
        <v>1</v>
      </c>
      <c r="N298" s="179" t="s">
        <v>39</v>
      </c>
      <c r="O298" s="57"/>
      <c r="P298" s="180">
        <f t="shared" ref="P298:P303" si="56">O298*H298</f>
        <v>0</v>
      </c>
      <c r="Q298" s="180">
        <v>1.06E-3</v>
      </c>
      <c r="R298" s="180">
        <f t="shared" ref="R298:R303" si="57">Q298*H298</f>
        <v>1.06E-3</v>
      </c>
      <c r="S298" s="180">
        <v>0</v>
      </c>
      <c r="T298" s="181">
        <f t="shared" ref="T298:T303" si="58">S298*H298</f>
        <v>0</v>
      </c>
      <c r="U298" s="31"/>
      <c r="V298" s="31"/>
      <c r="W298" s="31"/>
      <c r="X298" s="31"/>
      <c r="Y298" s="31"/>
      <c r="Z298" s="31"/>
      <c r="AA298" s="31"/>
      <c r="AB298" s="31"/>
      <c r="AC298" s="31"/>
      <c r="AD298" s="31"/>
      <c r="AE298" s="31"/>
      <c r="AR298" s="182" t="s">
        <v>186</v>
      </c>
      <c r="AT298" s="182" t="s">
        <v>137</v>
      </c>
      <c r="AU298" s="182" t="s">
        <v>84</v>
      </c>
      <c r="AY298" s="16" t="s">
        <v>135</v>
      </c>
      <c r="BE298" s="183">
        <f t="shared" ref="BE298:BE303" si="59">IF(N298="základní",J298,0)</f>
        <v>803.3</v>
      </c>
      <c r="BF298" s="183">
        <f t="shared" ref="BF298:BF303" si="60">IF(N298="snížená",J298,0)</f>
        <v>0</v>
      </c>
      <c r="BG298" s="183">
        <f t="shared" ref="BG298:BG303" si="61">IF(N298="zákl. přenesená",J298,0)</f>
        <v>0</v>
      </c>
      <c r="BH298" s="183">
        <f t="shared" ref="BH298:BH303" si="62">IF(N298="sníž. přenesená",J298,0)</f>
        <v>0</v>
      </c>
      <c r="BI298" s="183">
        <f t="shared" ref="BI298:BI303" si="63">IF(N298="nulová",J298,0)</f>
        <v>0</v>
      </c>
      <c r="BJ298" s="16" t="s">
        <v>82</v>
      </c>
      <c r="BK298" s="183">
        <f t="shared" ref="BK298:BK303" si="64">ROUND(I298*H298,2)</f>
        <v>803.3</v>
      </c>
      <c r="BL298" s="16" t="s">
        <v>186</v>
      </c>
      <c r="BM298" s="182" t="s">
        <v>694</v>
      </c>
    </row>
    <row r="299" spans="1:65" s="2" customFormat="1" ht="16.5" customHeight="1" x14ac:dyDescent="0.2">
      <c r="A299" s="31"/>
      <c r="B299" s="135"/>
      <c r="C299" s="170" t="s">
        <v>695</v>
      </c>
      <c r="D299" s="170" t="s">
        <v>137</v>
      </c>
      <c r="E299" s="171" t="s">
        <v>696</v>
      </c>
      <c r="F299" s="172" t="s">
        <v>697</v>
      </c>
      <c r="G299" s="173" t="s">
        <v>264</v>
      </c>
      <c r="H299" s="174">
        <v>2</v>
      </c>
      <c r="I299" s="175">
        <v>848.2</v>
      </c>
      <c r="J299" s="176">
        <f t="shared" si="55"/>
        <v>1696.4</v>
      </c>
      <c r="K299" s="177"/>
      <c r="L299" s="32"/>
      <c r="M299" s="178" t="s">
        <v>1</v>
      </c>
      <c r="N299" s="179" t="s">
        <v>39</v>
      </c>
      <c r="O299" s="57"/>
      <c r="P299" s="180">
        <f t="shared" si="56"/>
        <v>0</v>
      </c>
      <c r="Q299" s="180">
        <v>1.06E-3</v>
      </c>
      <c r="R299" s="180">
        <f t="shared" si="57"/>
        <v>2.1199999999999999E-3</v>
      </c>
      <c r="S299" s="180">
        <v>0</v>
      </c>
      <c r="T299" s="181">
        <f t="shared" si="58"/>
        <v>0</v>
      </c>
      <c r="U299" s="31"/>
      <c r="V299" s="31"/>
      <c r="W299" s="31"/>
      <c r="X299" s="31"/>
      <c r="Y299" s="31"/>
      <c r="Z299" s="31"/>
      <c r="AA299" s="31"/>
      <c r="AB299" s="31"/>
      <c r="AC299" s="31"/>
      <c r="AD299" s="31"/>
      <c r="AE299" s="31"/>
      <c r="AR299" s="182" t="s">
        <v>186</v>
      </c>
      <c r="AT299" s="182" t="s">
        <v>137</v>
      </c>
      <c r="AU299" s="182" t="s">
        <v>84</v>
      </c>
      <c r="AY299" s="16" t="s">
        <v>135</v>
      </c>
      <c r="BE299" s="183">
        <f t="shared" si="59"/>
        <v>1696.4</v>
      </c>
      <c r="BF299" s="183">
        <f t="shared" si="60"/>
        <v>0</v>
      </c>
      <c r="BG299" s="183">
        <f t="shared" si="61"/>
        <v>0</v>
      </c>
      <c r="BH299" s="183">
        <f t="shared" si="62"/>
        <v>0</v>
      </c>
      <c r="BI299" s="183">
        <f t="shared" si="63"/>
        <v>0</v>
      </c>
      <c r="BJ299" s="16" t="s">
        <v>82</v>
      </c>
      <c r="BK299" s="183">
        <f t="shared" si="64"/>
        <v>1696.4</v>
      </c>
      <c r="BL299" s="16" t="s">
        <v>186</v>
      </c>
      <c r="BM299" s="182" t="s">
        <v>698</v>
      </c>
    </row>
    <row r="300" spans="1:65" s="2" customFormat="1" ht="16.5" customHeight="1" x14ac:dyDescent="0.2">
      <c r="A300" s="31"/>
      <c r="B300" s="135"/>
      <c r="C300" s="170" t="s">
        <v>699</v>
      </c>
      <c r="D300" s="170" t="s">
        <v>137</v>
      </c>
      <c r="E300" s="171" t="s">
        <v>700</v>
      </c>
      <c r="F300" s="172" t="s">
        <v>701</v>
      </c>
      <c r="G300" s="173" t="s">
        <v>264</v>
      </c>
      <c r="H300" s="174">
        <v>1</v>
      </c>
      <c r="I300" s="175">
        <v>900.6</v>
      </c>
      <c r="J300" s="176">
        <f t="shared" si="55"/>
        <v>900.6</v>
      </c>
      <c r="K300" s="177"/>
      <c r="L300" s="32"/>
      <c r="M300" s="178" t="s">
        <v>1</v>
      </c>
      <c r="N300" s="179" t="s">
        <v>39</v>
      </c>
      <c r="O300" s="57"/>
      <c r="P300" s="180">
        <f t="shared" si="56"/>
        <v>0</v>
      </c>
      <c r="Q300" s="180">
        <v>1.1100000000000001E-3</v>
      </c>
      <c r="R300" s="180">
        <f t="shared" si="57"/>
        <v>1.1100000000000001E-3</v>
      </c>
      <c r="S300" s="180">
        <v>0</v>
      </c>
      <c r="T300" s="181">
        <f t="shared" si="58"/>
        <v>0</v>
      </c>
      <c r="U300" s="31"/>
      <c r="V300" s="31"/>
      <c r="W300" s="31"/>
      <c r="X300" s="31"/>
      <c r="Y300" s="31"/>
      <c r="Z300" s="31"/>
      <c r="AA300" s="31"/>
      <c r="AB300" s="31"/>
      <c r="AC300" s="31"/>
      <c r="AD300" s="31"/>
      <c r="AE300" s="31"/>
      <c r="AR300" s="182" t="s">
        <v>186</v>
      </c>
      <c r="AT300" s="182" t="s">
        <v>137</v>
      </c>
      <c r="AU300" s="182" t="s">
        <v>84</v>
      </c>
      <c r="AY300" s="16" t="s">
        <v>135</v>
      </c>
      <c r="BE300" s="183">
        <f t="shared" si="59"/>
        <v>900.6</v>
      </c>
      <c r="BF300" s="183">
        <f t="shared" si="60"/>
        <v>0</v>
      </c>
      <c r="BG300" s="183">
        <f t="shared" si="61"/>
        <v>0</v>
      </c>
      <c r="BH300" s="183">
        <f t="shared" si="62"/>
        <v>0</v>
      </c>
      <c r="BI300" s="183">
        <f t="shared" si="63"/>
        <v>0</v>
      </c>
      <c r="BJ300" s="16" t="s">
        <v>82</v>
      </c>
      <c r="BK300" s="183">
        <f t="shared" si="64"/>
        <v>900.6</v>
      </c>
      <c r="BL300" s="16" t="s">
        <v>186</v>
      </c>
      <c r="BM300" s="182" t="s">
        <v>702</v>
      </c>
    </row>
    <row r="301" spans="1:65" s="2" customFormat="1" ht="16.5" customHeight="1" x14ac:dyDescent="0.2">
      <c r="A301" s="31"/>
      <c r="B301" s="135"/>
      <c r="C301" s="170" t="s">
        <v>703</v>
      </c>
      <c r="D301" s="170" t="s">
        <v>137</v>
      </c>
      <c r="E301" s="171" t="s">
        <v>704</v>
      </c>
      <c r="F301" s="172" t="s">
        <v>705</v>
      </c>
      <c r="G301" s="173" t="s">
        <v>264</v>
      </c>
      <c r="H301" s="174">
        <v>5</v>
      </c>
      <c r="I301" s="175">
        <v>918.90000000000009</v>
      </c>
      <c r="J301" s="176">
        <f t="shared" si="55"/>
        <v>4594.5</v>
      </c>
      <c r="K301" s="177"/>
      <c r="L301" s="32"/>
      <c r="M301" s="178" t="s">
        <v>1</v>
      </c>
      <c r="N301" s="179" t="s">
        <v>39</v>
      </c>
      <c r="O301" s="57"/>
      <c r="P301" s="180">
        <f t="shared" si="56"/>
        <v>0</v>
      </c>
      <c r="Q301" s="180">
        <v>1.2600000000000001E-3</v>
      </c>
      <c r="R301" s="180">
        <f t="shared" si="57"/>
        <v>6.3E-3</v>
      </c>
      <c r="S301" s="180">
        <v>0</v>
      </c>
      <c r="T301" s="181">
        <f t="shared" si="58"/>
        <v>0</v>
      </c>
      <c r="U301" s="31"/>
      <c r="V301" s="31"/>
      <c r="W301" s="31"/>
      <c r="X301" s="31"/>
      <c r="Y301" s="31"/>
      <c r="Z301" s="31"/>
      <c r="AA301" s="31"/>
      <c r="AB301" s="31"/>
      <c r="AC301" s="31"/>
      <c r="AD301" s="31"/>
      <c r="AE301" s="31"/>
      <c r="AR301" s="182" t="s">
        <v>186</v>
      </c>
      <c r="AT301" s="182" t="s">
        <v>137</v>
      </c>
      <c r="AU301" s="182" t="s">
        <v>84</v>
      </c>
      <c r="AY301" s="16" t="s">
        <v>135</v>
      </c>
      <c r="BE301" s="183">
        <f t="shared" si="59"/>
        <v>4594.5</v>
      </c>
      <c r="BF301" s="183">
        <f t="shared" si="60"/>
        <v>0</v>
      </c>
      <c r="BG301" s="183">
        <f t="shared" si="61"/>
        <v>0</v>
      </c>
      <c r="BH301" s="183">
        <f t="shared" si="62"/>
        <v>0</v>
      </c>
      <c r="BI301" s="183">
        <f t="shared" si="63"/>
        <v>0</v>
      </c>
      <c r="BJ301" s="16" t="s">
        <v>82</v>
      </c>
      <c r="BK301" s="183">
        <f t="shared" si="64"/>
        <v>4594.5</v>
      </c>
      <c r="BL301" s="16" t="s">
        <v>186</v>
      </c>
      <c r="BM301" s="182" t="s">
        <v>706</v>
      </c>
    </row>
    <row r="302" spans="1:65" s="2" customFormat="1" ht="16.5" customHeight="1" x14ac:dyDescent="0.2">
      <c r="A302" s="31"/>
      <c r="B302" s="135"/>
      <c r="C302" s="170" t="s">
        <v>707</v>
      </c>
      <c r="D302" s="170" t="s">
        <v>137</v>
      </c>
      <c r="E302" s="171" t="s">
        <v>708</v>
      </c>
      <c r="F302" s="172" t="s">
        <v>709</v>
      </c>
      <c r="G302" s="173" t="s">
        <v>264</v>
      </c>
      <c r="H302" s="174">
        <v>3</v>
      </c>
      <c r="I302" s="175">
        <v>1034.9000000000001</v>
      </c>
      <c r="J302" s="176">
        <f t="shared" si="55"/>
        <v>3104.7</v>
      </c>
      <c r="K302" s="177"/>
      <c r="L302" s="32"/>
      <c r="M302" s="178" t="s">
        <v>1</v>
      </c>
      <c r="N302" s="179" t="s">
        <v>39</v>
      </c>
      <c r="O302" s="57"/>
      <c r="P302" s="180">
        <f t="shared" si="56"/>
        <v>0</v>
      </c>
      <c r="Q302" s="180">
        <v>1.57E-3</v>
      </c>
      <c r="R302" s="180">
        <f t="shared" si="57"/>
        <v>4.7099999999999998E-3</v>
      </c>
      <c r="S302" s="180">
        <v>0</v>
      </c>
      <c r="T302" s="181">
        <f t="shared" si="58"/>
        <v>0</v>
      </c>
      <c r="U302" s="31"/>
      <c r="V302" s="31"/>
      <c r="W302" s="31"/>
      <c r="X302" s="31"/>
      <c r="Y302" s="31"/>
      <c r="Z302" s="31"/>
      <c r="AA302" s="31"/>
      <c r="AB302" s="31"/>
      <c r="AC302" s="31"/>
      <c r="AD302" s="31"/>
      <c r="AE302" s="31"/>
      <c r="AR302" s="182" t="s">
        <v>186</v>
      </c>
      <c r="AT302" s="182" t="s">
        <v>137</v>
      </c>
      <c r="AU302" s="182" t="s">
        <v>84</v>
      </c>
      <c r="AY302" s="16" t="s">
        <v>135</v>
      </c>
      <c r="BE302" s="183">
        <f t="shared" si="59"/>
        <v>3104.7</v>
      </c>
      <c r="BF302" s="183">
        <f t="shared" si="60"/>
        <v>0</v>
      </c>
      <c r="BG302" s="183">
        <f t="shared" si="61"/>
        <v>0</v>
      </c>
      <c r="BH302" s="183">
        <f t="shared" si="62"/>
        <v>0</v>
      </c>
      <c r="BI302" s="183">
        <f t="shared" si="63"/>
        <v>0</v>
      </c>
      <c r="BJ302" s="16" t="s">
        <v>82</v>
      </c>
      <c r="BK302" s="183">
        <f t="shared" si="64"/>
        <v>3104.7</v>
      </c>
      <c r="BL302" s="16" t="s">
        <v>186</v>
      </c>
      <c r="BM302" s="182" t="s">
        <v>710</v>
      </c>
    </row>
    <row r="303" spans="1:65" s="2" customFormat="1" ht="16.5" customHeight="1" x14ac:dyDescent="0.2">
      <c r="A303" s="31"/>
      <c r="B303" s="135"/>
      <c r="C303" s="170" t="s">
        <v>711</v>
      </c>
      <c r="D303" s="170" t="s">
        <v>137</v>
      </c>
      <c r="E303" s="171" t="s">
        <v>712</v>
      </c>
      <c r="F303" s="172" t="s">
        <v>713</v>
      </c>
      <c r="G303" s="173" t="s">
        <v>264</v>
      </c>
      <c r="H303" s="174">
        <v>1</v>
      </c>
      <c r="I303" s="175">
        <v>1549.2</v>
      </c>
      <c r="J303" s="176">
        <f t="shared" si="55"/>
        <v>1549.2</v>
      </c>
      <c r="K303" s="177"/>
      <c r="L303" s="32"/>
      <c r="M303" s="178" t="s">
        <v>1</v>
      </c>
      <c r="N303" s="179" t="s">
        <v>39</v>
      </c>
      <c r="O303" s="57"/>
      <c r="P303" s="180">
        <f t="shared" si="56"/>
        <v>0</v>
      </c>
      <c r="Q303" s="180">
        <v>3.5E-4</v>
      </c>
      <c r="R303" s="180">
        <f t="shared" si="57"/>
        <v>3.5E-4</v>
      </c>
      <c r="S303" s="180">
        <v>0</v>
      </c>
      <c r="T303" s="181">
        <f t="shared" si="58"/>
        <v>0</v>
      </c>
      <c r="U303" s="31"/>
      <c r="V303" s="31"/>
      <c r="W303" s="31"/>
      <c r="X303" s="31"/>
      <c r="Y303" s="31"/>
      <c r="Z303" s="31"/>
      <c r="AA303" s="31"/>
      <c r="AB303" s="31"/>
      <c r="AC303" s="31"/>
      <c r="AD303" s="31"/>
      <c r="AE303" s="31"/>
      <c r="AR303" s="182" t="s">
        <v>186</v>
      </c>
      <c r="AT303" s="182" t="s">
        <v>137</v>
      </c>
      <c r="AU303" s="182" t="s">
        <v>84</v>
      </c>
      <c r="AY303" s="16" t="s">
        <v>135</v>
      </c>
      <c r="BE303" s="183">
        <f t="shared" si="59"/>
        <v>1549.2</v>
      </c>
      <c r="BF303" s="183">
        <f t="shared" si="60"/>
        <v>0</v>
      </c>
      <c r="BG303" s="183">
        <f t="shared" si="61"/>
        <v>0</v>
      </c>
      <c r="BH303" s="183">
        <f t="shared" si="62"/>
        <v>0</v>
      </c>
      <c r="BI303" s="183">
        <f t="shared" si="63"/>
        <v>0</v>
      </c>
      <c r="BJ303" s="16" t="s">
        <v>82</v>
      </c>
      <c r="BK303" s="183">
        <f t="shared" si="64"/>
        <v>1549.2</v>
      </c>
      <c r="BL303" s="16" t="s">
        <v>186</v>
      </c>
      <c r="BM303" s="182" t="s">
        <v>714</v>
      </c>
    </row>
    <row r="304" spans="1:65" s="12" customFormat="1" ht="22.9" customHeight="1" x14ac:dyDescent="0.2">
      <c r="B304" s="157"/>
      <c r="D304" s="158" t="s">
        <v>73</v>
      </c>
      <c r="E304" s="168" t="s">
        <v>715</v>
      </c>
      <c r="F304" s="168" t="s">
        <v>716</v>
      </c>
      <c r="I304" s="160">
        <v>0</v>
      </c>
      <c r="J304" s="169">
        <f>BK304</f>
        <v>5719.78</v>
      </c>
      <c r="L304" s="157"/>
      <c r="M304" s="162"/>
      <c r="N304" s="163"/>
      <c r="O304" s="163"/>
      <c r="P304" s="164">
        <f>SUM(P305:P306)</f>
        <v>0</v>
      </c>
      <c r="Q304" s="163"/>
      <c r="R304" s="164">
        <f>SUM(R305:R306)</f>
        <v>1.8799999999999999E-3</v>
      </c>
      <c r="S304" s="163"/>
      <c r="T304" s="165">
        <f>SUM(T305:T306)</f>
        <v>0</v>
      </c>
      <c r="AR304" s="158" t="s">
        <v>84</v>
      </c>
      <c r="AT304" s="166" t="s">
        <v>73</v>
      </c>
      <c r="AU304" s="166" t="s">
        <v>82</v>
      </c>
      <c r="AY304" s="158" t="s">
        <v>135</v>
      </c>
      <c r="BK304" s="167">
        <f>SUM(BK305:BK306)</f>
        <v>5719.78</v>
      </c>
    </row>
    <row r="305" spans="1:65" s="2" customFormat="1" ht="33" customHeight="1" x14ac:dyDescent="0.2">
      <c r="A305" s="31"/>
      <c r="B305" s="135"/>
      <c r="C305" s="170" t="s">
        <v>717</v>
      </c>
      <c r="D305" s="170" t="s">
        <v>137</v>
      </c>
      <c r="E305" s="171" t="s">
        <v>718</v>
      </c>
      <c r="F305" s="172" t="s">
        <v>719</v>
      </c>
      <c r="G305" s="173" t="s">
        <v>481</v>
      </c>
      <c r="H305" s="174">
        <v>1</v>
      </c>
      <c r="I305" s="175">
        <v>5629.7000000000007</v>
      </c>
      <c r="J305" s="176">
        <f>ROUND(I305*H305,2)</f>
        <v>5629.7</v>
      </c>
      <c r="K305" s="177"/>
      <c r="L305" s="32"/>
      <c r="M305" s="178" t="s">
        <v>1</v>
      </c>
      <c r="N305" s="179" t="s">
        <v>39</v>
      </c>
      <c r="O305" s="57"/>
      <c r="P305" s="180">
        <f>O305*H305</f>
        <v>0</v>
      </c>
      <c r="Q305" s="180">
        <v>1.8799999999999999E-3</v>
      </c>
      <c r="R305" s="180">
        <f>Q305*H305</f>
        <v>1.8799999999999999E-3</v>
      </c>
      <c r="S305" s="180">
        <v>0</v>
      </c>
      <c r="T305" s="181">
        <f>S305*H305</f>
        <v>0</v>
      </c>
      <c r="U305" s="31"/>
      <c r="V305" s="31"/>
      <c r="W305" s="31"/>
      <c r="X305" s="31"/>
      <c r="Y305" s="31"/>
      <c r="Z305" s="31"/>
      <c r="AA305" s="31"/>
      <c r="AB305" s="31"/>
      <c r="AC305" s="31"/>
      <c r="AD305" s="31"/>
      <c r="AE305" s="31"/>
      <c r="AR305" s="182" t="s">
        <v>186</v>
      </c>
      <c r="AT305" s="182" t="s">
        <v>137</v>
      </c>
      <c r="AU305" s="182" t="s">
        <v>84</v>
      </c>
      <c r="AY305" s="16" t="s">
        <v>135</v>
      </c>
      <c r="BE305" s="183">
        <f>IF(N305="základní",J305,0)</f>
        <v>5629.7</v>
      </c>
      <c r="BF305" s="183">
        <f>IF(N305="snížená",J305,0)</f>
        <v>0</v>
      </c>
      <c r="BG305" s="183">
        <f>IF(N305="zákl. přenesená",J305,0)</f>
        <v>0</v>
      </c>
      <c r="BH305" s="183">
        <f>IF(N305="sníž. přenesená",J305,0)</f>
        <v>0</v>
      </c>
      <c r="BI305" s="183">
        <f>IF(N305="nulová",J305,0)</f>
        <v>0</v>
      </c>
      <c r="BJ305" s="16" t="s">
        <v>82</v>
      </c>
      <c r="BK305" s="183">
        <f>ROUND(I305*H305,2)</f>
        <v>5629.7</v>
      </c>
      <c r="BL305" s="16" t="s">
        <v>186</v>
      </c>
      <c r="BM305" s="182" t="s">
        <v>720</v>
      </c>
    </row>
    <row r="306" spans="1:65" s="2" customFormat="1" ht="16.5" customHeight="1" x14ac:dyDescent="0.2">
      <c r="A306" s="31"/>
      <c r="B306" s="135"/>
      <c r="C306" s="170" t="s">
        <v>721</v>
      </c>
      <c r="D306" s="170" t="s">
        <v>137</v>
      </c>
      <c r="E306" s="171" t="s">
        <v>722</v>
      </c>
      <c r="F306" s="172" t="s">
        <v>723</v>
      </c>
      <c r="G306" s="173" t="s">
        <v>336</v>
      </c>
      <c r="H306" s="212">
        <v>1.6</v>
      </c>
      <c r="I306" s="175">
        <v>56.296999999999997</v>
      </c>
      <c r="J306" s="176">
        <f>ROUND(I306*H306,2)</f>
        <v>90.08</v>
      </c>
      <c r="K306" s="177"/>
      <c r="L306" s="32"/>
      <c r="M306" s="178" t="s">
        <v>1</v>
      </c>
      <c r="N306" s="179" t="s">
        <v>39</v>
      </c>
      <c r="O306" s="57"/>
      <c r="P306" s="180">
        <f>O306*H306</f>
        <v>0</v>
      </c>
      <c r="Q306" s="180">
        <v>0</v>
      </c>
      <c r="R306" s="180">
        <f>Q306*H306</f>
        <v>0</v>
      </c>
      <c r="S306" s="180">
        <v>0</v>
      </c>
      <c r="T306" s="181">
        <f>S306*H306</f>
        <v>0</v>
      </c>
      <c r="U306" s="31"/>
      <c r="V306" s="31"/>
      <c r="W306" s="31"/>
      <c r="X306" s="31"/>
      <c r="Y306" s="31"/>
      <c r="Z306" s="31"/>
      <c r="AA306" s="31"/>
      <c r="AB306" s="31"/>
      <c r="AC306" s="31"/>
      <c r="AD306" s="31"/>
      <c r="AE306" s="31"/>
      <c r="AR306" s="182" t="s">
        <v>186</v>
      </c>
      <c r="AT306" s="182" t="s">
        <v>137</v>
      </c>
      <c r="AU306" s="182" t="s">
        <v>84</v>
      </c>
      <c r="AY306" s="16" t="s">
        <v>135</v>
      </c>
      <c r="BE306" s="183">
        <f>IF(N306="základní",J306,0)</f>
        <v>90.08</v>
      </c>
      <c r="BF306" s="183">
        <f>IF(N306="snížená",J306,0)</f>
        <v>0</v>
      </c>
      <c r="BG306" s="183">
        <f>IF(N306="zákl. přenesená",J306,0)</f>
        <v>0</v>
      </c>
      <c r="BH306" s="183">
        <f>IF(N306="sníž. přenesená",J306,0)</f>
        <v>0</v>
      </c>
      <c r="BI306" s="183">
        <f>IF(N306="nulová",J306,0)</f>
        <v>0</v>
      </c>
      <c r="BJ306" s="16" t="s">
        <v>82</v>
      </c>
      <c r="BK306" s="183">
        <f>ROUND(I306*H306,2)</f>
        <v>90.08</v>
      </c>
      <c r="BL306" s="16" t="s">
        <v>186</v>
      </c>
      <c r="BM306" s="182" t="s">
        <v>724</v>
      </c>
    </row>
    <row r="307" spans="1:65" s="12" customFormat="1" ht="22.9" customHeight="1" x14ac:dyDescent="0.2">
      <c r="B307" s="157"/>
      <c r="D307" s="158" t="s">
        <v>73</v>
      </c>
      <c r="E307" s="168" t="s">
        <v>725</v>
      </c>
      <c r="F307" s="168" t="s">
        <v>726</v>
      </c>
      <c r="I307" s="160">
        <v>0</v>
      </c>
      <c r="J307" s="169">
        <f>BK307</f>
        <v>15157</v>
      </c>
      <c r="L307" s="157"/>
      <c r="M307" s="162"/>
      <c r="N307" s="163"/>
      <c r="O307" s="163"/>
      <c r="P307" s="164">
        <f>P308</f>
        <v>0</v>
      </c>
      <c r="Q307" s="163"/>
      <c r="R307" s="164">
        <f>R308</f>
        <v>0</v>
      </c>
      <c r="S307" s="163"/>
      <c r="T307" s="165">
        <f>T308</f>
        <v>0</v>
      </c>
      <c r="AR307" s="158" t="s">
        <v>84</v>
      </c>
      <c r="AT307" s="166" t="s">
        <v>73</v>
      </c>
      <c r="AU307" s="166" t="s">
        <v>82</v>
      </c>
      <c r="AY307" s="158" t="s">
        <v>135</v>
      </c>
      <c r="BK307" s="167">
        <f>BK308</f>
        <v>15157</v>
      </c>
    </row>
    <row r="308" spans="1:65" s="2" customFormat="1" ht="16.5" customHeight="1" x14ac:dyDescent="0.2">
      <c r="A308" s="31"/>
      <c r="B308" s="135"/>
      <c r="C308" s="170" t="s">
        <v>727</v>
      </c>
      <c r="D308" s="170" t="s">
        <v>137</v>
      </c>
      <c r="E308" s="171" t="s">
        <v>728</v>
      </c>
      <c r="F308" s="172" t="s">
        <v>729</v>
      </c>
      <c r="G308" s="173" t="s">
        <v>730</v>
      </c>
      <c r="H308" s="174">
        <v>230</v>
      </c>
      <c r="I308" s="175">
        <v>65.900000000000006</v>
      </c>
      <c r="J308" s="176">
        <f>ROUND(I308*H308,2)</f>
        <v>15157</v>
      </c>
      <c r="K308" s="177"/>
      <c r="L308" s="32"/>
      <c r="M308" s="178" t="s">
        <v>1</v>
      </c>
      <c r="N308" s="179" t="s">
        <v>39</v>
      </c>
      <c r="O308" s="57"/>
      <c r="P308" s="180">
        <f>O308*H308</f>
        <v>0</v>
      </c>
      <c r="Q308" s="180">
        <v>0</v>
      </c>
      <c r="R308" s="180">
        <f>Q308*H308</f>
        <v>0</v>
      </c>
      <c r="S308" s="180">
        <v>0</v>
      </c>
      <c r="T308" s="181">
        <f>S308*H308</f>
        <v>0</v>
      </c>
      <c r="U308" s="31"/>
      <c r="V308" s="31"/>
      <c r="W308" s="31"/>
      <c r="X308" s="31"/>
      <c r="Y308" s="31"/>
      <c r="Z308" s="31"/>
      <c r="AA308" s="31"/>
      <c r="AB308" s="31"/>
      <c r="AC308" s="31"/>
      <c r="AD308" s="31"/>
      <c r="AE308" s="31"/>
      <c r="AR308" s="182" t="s">
        <v>186</v>
      </c>
      <c r="AT308" s="182" t="s">
        <v>137</v>
      </c>
      <c r="AU308" s="182" t="s">
        <v>84</v>
      </c>
      <c r="AY308" s="16" t="s">
        <v>135</v>
      </c>
      <c r="BE308" s="183">
        <f>IF(N308="základní",J308,0)</f>
        <v>15157</v>
      </c>
      <c r="BF308" s="183">
        <f>IF(N308="snížená",J308,0)</f>
        <v>0</v>
      </c>
      <c r="BG308" s="183">
        <f>IF(N308="zákl. přenesená",J308,0)</f>
        <v>0</v>
      </c>
      <c r="BH308" s="183">
        <f>IF(N308="sníž. přenesená",J308,0)</f>
        <v>0</v>
      </c>
      <c r="BI308" s="183">
        <f>IF(N308="nulová",J308,0)</f>
        <v>0</v>
      </c>
      <c r="BJ308" s="16" t="s">
        <v>82</v>
      </c>
      <c r="BK308" s="183">
        <f>ROUND(I308*H308,2)</f>
        <v>15157</v>
      </c>
      <c r="BL308" s="16" t="s">
        <v>186</v>
      </c>
      <c r="BM308" s="182" t="s">
        <v>731</v>
      </c>
    </row>
    <row r="309" spans="1:65" s="12" customFormat="1" ht="22.9" customHeight="1" x14ac:dyDescent="0.2">
      <c r="B309" s="157"/>
      <c r="D309" s="158" t="s">
        <v>73</v>
      </c>
      <c r="E309" s="168" t="s">
        <v>732</v>
      </c>
      <c r="F309" s="168" t="s">
        <v>733</v>
      </c>
      <c r="I309" s="160">
        <v>0</v>
      </c>
      <c r="J309" s="169">
        <f>BK309</f>
        <v>74625</v>
      </c>
      <c r="L309" s="157"/>
      <c r="M309" s="162"/>
      <c r="N309" s="163"/>
      <c r="O309" s="163"/>
      <c r="P309" s="164">
        <f>P310</f>
        <v>0</v>
      </c>
      <c r="Q309" s="163"/>
      <c r="R309" s="164">
        <f>R310</f>
        <v>5.9100000000000003E-3</v>
      </c>
      <c r="S309" s="163"/>
      <c r="T309" s="165">
        <f>T310</f>
        <v>0</v>
      </c>
      <c r="AR309" s="158" t="s">
        <v>141</v>
      </c>
      <c r="AT309" s="166" t="s">
        <v>73</v>
      </c>
      <c r="AU309" s="166" t="s">
        <v>82</v>
      </c>
      <c r="AY309" s="158" t="s">
        <v>135</v>
      </c>
      <c r="BK309" s="167">
        <f>BK310</f>
        <v>74625</v>
      </c>
    </row>
    <row r="310" spans="1:65" s="2" customFormat="1" ht="45" customHeight="1" x14ac:dyDescent="0.2">
      <c r="A310" s="31"/>
      <c r="B310" s="135"/>
      <c r="C310" s="170" t="s">
        <v>734</v>
      </c>
      <c r="D310" s="170" t="s">
        <v>137</v>
      </c>
      <c r="E310" s="171" t="s">
        <v>735</v>
      </c>
      <c r="F310" s="172" t="s">
        <v>736</v>
      </c>
      <c r="G310" s="173" t="s">
        <v>315</v>
      </c>
      <c r="H310" s="174">
        <v>1</v>
      </c>
      <c r="I310" s="175">
        <v>74625</v>
      </c>
      <c r="J310" s="176">
        <f>ROUND(I310*H310,2)</f>
        <v>74625</v>
      </c>
      <c r="K310" s="177"/>
      <c r="L310" s="32"/>
      <c r="M310" s="213" t="s">
        <v>1</v>
      </c>
      <c r="N310" s="214" t="s">
        <v>39</v>
      </c>
      <c r="O310" s="215"/>
      <c r="P310" s="216">
        <f>O310*H310</f>
        <v>0</v>
      </c>
      <c r="Q310" s="216">
        <v>5.9100000000000003E-3</v>
      </c>
      <c r="R310" s="216">
        <f>Q310*H310</f>
        <v>5.9100000000000003E-3</v>
      </c>
      <c r="S310" s="216">
        <v>0</v>
      </c>
      <c r="T310" s="217">
        <f>S310*H310</f>
        <v>0</v>
      </c>
      <c r="U310" s="31"/>
      <c r="V310" s="31"/>
      <c r="W310" s="31"/>
      <c r="X310" s="31"/>
      <c r="Y310" s="31"/>
      <c r="Z310" s="31"/>
      <c r="AA310" s="31"/>
      <c r="AB310" s="31"/>
      <c r="AC310" s="31"/>
      <c r="AD310" s="31"/>
      <c r="AE310" s="31"/>
      <c r="AR310" s="182" t="s">
        <v>186</v>
      </c>
      <c r="AT310" s="182" t="s">
        <v>137</v>
      </c>
      <c r="AU310" s="182" t="s">
        <v>84</v>
      </c>
      <c r="AY310" s="16" t="s">
        <v>135</v>
      </c>
      <c r="BE310" s="183">
        <f>IF(N310="základní",J310,0)</f>
        <v>74625</v>
      </c>
      <c r="BF310" s="183">
        <f>IF(N310="snížená",J310,0)</f>
        <v>0</v>
      </c>
      <c r="BG310" s="183">
        <f>IF(N310="zákl. přenesená",J310,0)</f>
        <v>0</v>
      </c>
      <c r="BH310" s="183">
        <f>IF(N310="sníž. přenesená",J310,0)</f>
        <v>0</v>
      </c>
      <c r="BI310" s="183">
        <f>IF(N310="nulová",J310,0)</f>
        <v>0</v>
      </c>
      <c r="BJ310" s="16" t="s">
        <v>82</v>
      </c>
      <c r="BK310" s="183">
        <f>ROUND(I310*H310,2)</f>
        <v>74625</v>
      </c>
      <c r="BL310" s="16" t="s">
        <v>186</v>
      </c>
      <c r="BM310" s="182" t="s">
        <v>737</v>
      </c>
    </row>
    <row r="311" spans="1:65" s="2" customFormat="1" ht="6.95" customHeight="1" x14ac:dyDescent="0.2">
      <c r="A311" s="31"/>
      <c r="B311" s="46"/>
      <c r="C311" s="47"/>
      <c r="D311" s="47"/>
      <c r="E311" s="47"/>
      <c r="F311" s="47"/>
      <c r="G311" s="47"/>
      <c r="H311" s="47"/>
      <c r="I311" s="117"/>
      <c r="J311" s="47"/>
      <c r="K311" s="47"/>
      <c r="L311" s="32"/>
      <c r="M311" s="31"/>
      <c r="O311" s="31"/>
      <c r="P311" s="31"/>
      <c r="Q311" s="31"/>
      <c r="R311" s="31"/>
      <c r="S311" s="31"/>
      <c r="T311" s="31"/>
      <c r="U311" s="31"/>
      <c r="V311" s="31"/>
      <c r="W311" s="31"/>
      <c r="X311" s="31"/>
      <c r="Y311" s="31"/>
      <c r="Z311" s="31"/>
      <c r="AA311" s="31"/>
      <c r="AB311" s="31"/>
      <c r="AC311" s="31"/>
      <c r="AD311" s="31"/>
      <c r="AE311" s="31"/>
    </row>
  </sheetData>
  <autoFilter ref="C140:K310" xr:uid="{00000000-0009-0000-0000-000001000000}"/>
  <mergeCells count="14">
    <mergeCell ref="D119:F119"/>
    <mergeCell ref="E131:H131"/>
    <mergeCell ref="E133:H133"/>
    <mergeCell ref="L2:V2"/>
    <mergeCell ref="E87:H87"/>
    <mergeCell ref="D115:F115"/>
    <mergeCell ref="D116:F116"/>
    <mergeCell ref="D117:F117"/>
    <mergeCell ref="D118:F118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64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a - Zdravotní technika</vt:lpstr>
      <vt:lpstr>'a - Zdravotní technika'!Názvy_tisku</vt:lpstr>
      <vt:lpstr>'Rekapitulace stavby'!Názvy_tisku</vt:lpstr>
      <vt:lpstr>'a - Zdravotní technika'!Oblast_tisku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JUNKOVA\Junkova</dc:creator>
  <cp:lastModifiedBy>VANZUROVA Jana</cp:lastModifiedBy>
  <cp:lastPrinted>2021-05-20T11:59:56Z</cp:lastPrinted>
  <dcterms:created xsi:type="dcterms:W3CDTF">2020-10-23T06:01:33Z</dcterms:created>
  <dcterms:modified xsi:type="dcterms:W3CDTF">2021-05-20T12:09:30Z</dcterms:modified>
</cp:coreProperties>
</file>